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cterwales-my.sharepoint.com/personal/jane_gulliford_medr_cymru/Documents/Medr Website docs/Stats/Official stats publications/"/>
    </mc:Choice>
  </mc:AlternateContent>
  <xr:revisionPtr revIDLastSave="64" documentId="8_{E131E441-33F7-4DE1-8966-7D50D3072E7E}" xr6:coauthVersionLast="47" xr6:coauthVersionMax="47" xr10:uidLastSave="{A23F4268-E7C1-4C58-96C5-2F55FEA97676}"/>
  <bookViews>
    <workbookView xWindow="-110" yWindow="-110" windowWidth="25180" windowHeight="16140" xr2:uid="{00000000-000D-0000-FFFF-FFFF00000000}"/>
  </bookViews>
  <sheets>
    <sheet name="Understanding the data" sheetId="18" r:id="rId1"/>
    <sheet name="Explanatory notes" sheetId="19" r:id="rId2"/>
    <sheet name="Select ACL Partnership" sheetId="23" r:id="rId3"/>
    <sheet name="LOR" sheetId="20" r:id="rId4"/>
    <sheet name="Data" sheetId="21" state="hidden" r:id="rId5"/>
    <sheet name="Providers" sheetId="22" state="hidden" r:id="rId6"/>
  </sheets>
  <definedNames>
    <definedName name="_xlnm.Print_Area" localSheetId="1">'Explanatory notes'!$A$1:$A$69</definedName>
    <definedName name="_xlnm.Print_Area" localSheetId="3">LOR!$A$1:$O$69</definedName>
    <definedName name="_xlnm.Print_Area" localSheetId="0">'Understanding the data'!$A$1:$A$30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0" l="1"/>
  <c r="F16" i="20" s="1"/>
  <c r="H36" i="20" l="1"/>
  <c r="H34" i="20"/>
  <c r="H32" i="20"/>
  <c r="H31" i="20"/>
  <c r="H35" i="20"/>
  <c r="H33" i="20"/>
  <c r="E11" i="20"/>
  <c r="E15" i="20"/>
  <c r="F12" i="20"/>
  <c r="D10" i="20"/>
  <c r="E7" i="20"/>
  <c r="D14" i="20"/>
  <c r="F8" i="20"/>
  <c r="D6" i="20"/>
  <c r="M54" i="20"/>
  <c r="C24" i="20"/>
  <c r="C27" i="20"/>
  <c r="G24" i="20"/>
  <c r="K24" i="20"/>
  <c r="O23" i="20"/>
  <c r="O25" i="20"/>
  <c r="M42" i="20"/>
  <c r="M44" i="20"/>
  <c r="M46" i="20"/>
  <c r="M48" i="20"/>
  <c r="M50" i="20"/>
  <c r="M52" i="20"/>
  <c r="M56" i="20"/>
  <c r="M58" i="20"/>
  <c r="M60" i="20"/>
  <c r="M62" i="20"/>
  <c r="M64" i="20"/>
  <c r="C25" i="20"/>
  <c r="E24" i="20"/>
  <c r="E27" i="20"/>
  <c r="G25" i="20"/>
  <c r="K23" i="20"/>
  <c r="K25" i="20"/>
  <c r="K27" i="20"/>
  <c r="O24" i="20"/>
  <c r="O26" i="20"/>
  <c r="M41" i="20"/>
  <c r="M43" i="20"/>
  <c r="M45" i="20"/>
  <c r="M47" i="20"/>
  <c r="M49" i="20"/>
  <c r="M51" i="20"/>
  <c r="M53" i="20"/>
  <c r="M55" i="20"/>
  <c r="M57" i="20"/>
  <c r="M59" i="20"/>
  <c r="M61" i="20"/>
  <c r="M63" i="20"/>
  <c r="E25" i="20"/>
  <c r="G27" i="20"/>
  <c r="K26" i="20"/>
  <c r="O27" i="20"/>
  <c r="A1" i="20"/>
</calcChain>
</file>

<file path=xl/sharedStrings.xml><?xml version="1.0" encoding="utf-8"?>
<sst xmlns="http://schemas.openxmlformats.org/spreadsheetml/2006/main" count="518" uniqueCount="174">
  <si>
    <t>Sector success rate</t>
  </si>
  <si>
    <t>Completion</t>
  </si>
  <si>
    <t>Attainment</t>
  </si>
  <si>
    <t>Success</t>
  </si>
  <si>
    <t>Age and gender</t>
  </si>
  <si>
    <t>16-18</t>
  </si>
  <si>
    <t>19+</t>
  </si>
  <si>
    <t>All Ages</t>
  </si>
  <si>
    <t>Ethnicity</t>
  </si>
  <si>
    <t>Deprivation of domicile</t>
  </si>
  <si>
    <t xml:space="preserve">Most Deprived </t>
  </si>
  <si>
    <t xml:space="preserve">Male </t>
  </si>
  <si>
    <t xml:space="preserve">Female </t>
  </si>
  <si>
    <t xml:space="preserve">Total </t>
  </si>
  <si>
    <t xml:space="preserve">Other </t>
  </si>
  <si>
    <t>Least Deprived</t>
  </si>
  <si>
    <t>Level</t>
  </si>
  <si>
    <t>Sector Subject Area</t>
  </si>
  <si>
    <t>Partnership</t>
  </si>
  <si>
    <t>Entry Level</t>
  </si>
  <si>
    <t>Arts, Media and Publishing</t>
  </si>
  <si>
    <t>Information and Communication Technology</t>
  </si>
  <si>
    <t>Languages, Literature and Culture</t>
  </si>
  <si>
    <t>Adult Basic Education</t>
  </si>
  <si>
    <t>English for Speakers of Other Languages</t>
  </si>
  <si>
    <t xml:space="preserve">Level 1 </t>
  </si>
  <si>
    <t xml:space="preserve">Level 2 </t>
  </si>
  <si>
    <t>Other levels</t>
  </si>
  <si>
    <t>(incl. not known)</t>
  </si>
  <si>
    <t>X</t>
  </si>
  <si>
    <t>Note: For sector subject areas with fewer than 10 learning activities, the figures within the table have been suppressed and</t>
  </si>
  <si>
    <t>replaced with a '*'</t>
  </si>
  <si>
    <t>ACL PARTNERSHIP: ADULT LEARNING WALES</t>
  </si>
  <si>
    <t>Understanding the data</t>
  </si>
  <si>
    <t>Introduction</t>
  </si>
  <si>
    <t>What are Learner Outcomes Reports?</t>
  </si>
  <si>
    <r>
      <t>3</t>
    </r>
    <r>
      <rPr>
        <sz val="7"/>
        <color theme="1"/>
        <rFont val="Times New Roman"/>
        <family val="1"/>
      </rPr>
      <t xml:space="preserve">     </t>
    </r>
    <r>
      <rPr>
        <sz val="12"/>
        <rFont val="Arial"/>
        <family val="2"/>
      </rPr>
      <t>The LORs cover an academic year, which runs from 1 August – 31 July.  There is a few months’ delay in publishing the reports, to give learning providers time to enter their data, check it and for analysis to be carried out, so reports are usually published in the spring following the academic year they relate to.</t>
    </r>
  </si>
  <si>
    <t>Reading the reports</t>
  </si>
  <si>
    <r>
      <t>·</t>
    </r>
    <r>
      <rPr>
        <sz val="7"/>
        <color theme="1"/>
        <rFont val="Times New Roman"/>
        <family val="1"/>
      </rPr>
      <t xml:space="preserve">        </t>
    </r>
    <r>
      <rPr>
        <b/>
        <sz val="12"/>
        <color theme="1"/>
        <rFont val="Arial"/>
        <family val="2"/>
      </rPr>
      <t>Completion</t>
    </r>
    <r>
      <rPr>
        <sz val="12"/>
        <rFont val="Arial"/>
        <family val="2"/>
      </rPr>
      <t xml:space="preserve">: of all the learning activities which started, how many were completed (the learner was still there at the end of the course)? </t>
    </r>
  </si>
  <si>
    <r>
      <t>·</t>
    </r>
    <r>
      <rPr>
        <sz val="7"/>
        <color theme="1"/>
        <rFont val="Times New Roman"/>
        <family val="1"/>
      </rPr>
      <t xml:space="preserve">        </t>
    </r>
    <r>
      <rPr>
        <b/>
        <sz val="12"/>
        <color theme="1"/>
        <rFont val="Arial"/>
        <family val="2"/>
      </rPr>
      <t>Attainment</t>
    </r>
    <r>
      <rPr>
        <sz val="12"/>
        <rFont val="Arial"/>
        <family val="2"/>
      </rPr>
      <t>: of the learning activities which were completed, how many resulted in the learner achieving the qualification they were aiming for?</t>
    </r>
  </si>
  <si>
    <r>
      <t>·</t>
    </r>
    <r>
      <rPr>
        <sz val="7"/>
        <color theme="1"/>
        <rFont val="Times New Roman"/>
        <family val="1"/>
      </rPr>
      <t xml:space="preserve">        </t>
    </r>
    <r>
      <rPr>
        <b/>
        <sz val="12"/>
        <color theme="1"/>
        <rFont val="Arial"/>
        <family val="2"/>
      </rPr>
      <t>Success</t>
    </r>
    <r>
      <rPr>
        <sz val="12"/>
        <rFont val="Arial"/>
        <family val="2"/>
      </rPr>
      <t>: this combines completion and attainment into a single overall measure: of all learning activities that were started, how many were successfully completed and achieved?</t>
    </r>
  </si>
  <si>
    <t>Trend charts</t>
  </si>
  <si>
    <t>Contextual learner data</t>
  </si>
  <si>
    <t>Success rate breakdowns</t>
  </si>
  <si>
    <t>For further information</t>
  </si>
  <si>
    <t xml:space="preserve"> </t>
  </si>
  <si>
    <t>Quality and Effectiveness Framework</t>
  </si>
  <si>
    <t>Section 1: summary charts</t>
  </si>
  <si>
    <r>
      <t>3</t>
    </r>
    <r>
      <rPr>
        <sz val="7"/>
        <color theme="1"/>
        <rFont val="Times New Roman"/>
        <family val="1"/>
      </rPr>
      <t xml:space="preserve">       </t>
    </r>
    <r>
      <rPr>
        <sz val="12"/>
        <rFont val="Arial"/>
        <family val="2"/>
      </rPr>
      <t xml:space="preserve">The summary charts are designed to show an overview of trends in completion, attainment and success rates over a three-year period.  </t>
    </r>
  </si>
  <si>
    <r>
      <t>4</t>
    </r>
    <r>
      <rPr>
        <sz val="7"/>
        <color theme="1"/>
        <rFont val="Times New Roman"/>
        <family val="1"/>
      </rPr>
      <t xml:space="preserve">       </t>
    </r>
    <r>
      <rPr>
        <sz val="12"/>
        <rFont val="Arial"/>
        <family val="2"/>
      </rPr>
      <t>The learner cohort for all of the calculations is based on learning activities that:</t>
    </r>
  </si>
  <si>
    <r>
      <t>5</t>
    </r>
    <r>
      <rPr>
        <sz val="7"/>
        <color theme="1"/>
        <rFont val="Times New Roman"/>
        <family val="1"/>
      </rPr>
      <t xml:space="preserve">       </t>
    </r>
    <r>
      <rPr>
        <sz val="12"/>
        <rFont val="Arial"/>
        <family val="2"/>
      </rPr>
      <t>Learning activities with an expected duration of 24 weeks or longer that terminated within 8 weeks of commencing without completion are treated as early drop outs and excluded from all calculations.</t>
    </r>
  </si>
  <si>
    <r>
      <t>6</t>
    </r>
    <r>
      <rPr>
        <sz val="7"/>
        <color theme="1"/>
        <rFont val="Times New Roman"/>
        <family val="1"/>
      </rPr>
      <t xml:space="preserve">       </t>
    </r>
    <r>
      <rPr>
        <sz val="12"/>
        <rFont val="Arial"/>
        <family val="2"/>
      </rPr>
      <t>The chart shows completion, attainment and success rates, defined as follows:</t>
    </r>
  </si>
  <si>
    <t>Section 2: contextual information</t>
  </si>
  <si>
    <r>
      <t>8</t>
    </r>
    <r>
      <rPr>
        <sz val="7"/>
        <color theme="1"/>
        <rFont val="Times New Roman"/>
        <family val="1"/>
      </rPr>
      <t xml:space="preserve">       </t>
    </r>
    <r>
      <rPr>
        <sz val="12"/>
        <rFont val="Arial"/>
        <family val="2"/>
      </rPr>
      <t>The statistics are derived from LN17 (ethnic origin) and are grouped as follows:</t>
    </r>
  </si>
  <si>
    <r>
      <t>9</t>
    </r>
    <r>
      <rPr>
        <sz val="7"/>
        <color theme="1"/>
        <rFont val="Times New Roman"/>
        <family val="1"/>
      </rPr>
      <t xml:space="preserve">       </t>
    </r>
    <r>
      <rPr>
        <sz val="12"/>
        <rFont val="Arial"/>
        <family val="2"/>
      </rPr>
      <t xml:space="preserve">Percentages are calculated as a proportion of learners with </t>
    </r>
    <r>
      <rPr>
        <i/>
        <sz val="12"/>
        <color theme="1"/>
        <rFont val="Arial"/>
        <family val="2"/>
      </rPr>
      <t>known</t>
    </r>
    <r>
      <rPr>
        <sz val="12"/>
        <rFont val="Arial"/>
        <family val="2"/>
      </rPr>
      <t xml:space="preserve"> ethnicity (i.e. excluding those learners where LN17 = 90 or 99). </t>
    </r>
  </si>
  <si>
    <t>Deprivation</t>
  </si>
  <si>
    <t>Section 3: Sector subject area breakdown</t>
  </si>
  <si>
    <r>
      <t>14</t>
    </r>
    <r>
      <rPr>
        <sz val="7"/>
        <color theme="1"/>
        <rFont val="Times New Roman"/>
        <family val="1"/>
      </rPr>
      <t xml:space="preserve">    </t>
    </r>
    <r>
      <rPr>
        <sz val="12"/>
        <rFont val="Arial"/>
        <family val="2"/>
      </rPr>
      <t>National comparators are included in the final column. These are shown as contextual information only and do not affect the RAGing.</t>
    </r>
  </si>
  <si>
    <t>prov name</t>
  </si>
  <si>
    <t>P01</t>
  </si>
  <si>
    <t>P02</t>
  </si>
  <si>
    <t>P03</t>
  </si>
  <si>
    <t>P05</t>
  </si>
  <si>
    <t>P06</t>
  </si>
  <si>
    <t>P07</t>
  </si>
  <si>
    <t>P08</t>
  </si>
  <si>
    <t>P09</t>
  </si>
  <si>
    <t>P10</t>
  </si>
  <si>
    <t>P11</t>
  </si>
  <si>
    <t>P13</t>
  </si>
  <si>
    <t>P14</t>
  </si>
  <si>
    <t>P15</t>
  </si>
  <si>
    <t>P18</t>
  </si>
  <si>
    <t>F0009040</t>
  </si>
  <si>
    <t>code</t>
  </si>
  <si>
    <t>White</t>
  </si>
  <si>
    <t>Black</t>
  </si>
  <si>
    <t>Asian</t>
  </si>
  <si>
    <t>Mixed</t>
  </si>
  <si>
    <t>Other</t>
  </si>
  <si>
    <t>Male 16-18</t>
  </si>
  <si>
    <t>Male 19+</t>
  </si>
  <si>
    <t>Male - All</t>
  </si>
  <si>
    <t>Female 16-18</t>
  </si>
  <si>
    <t>Female 19+</t>
  </si>
  <si>
    <t>Female - All</t>
  </si>
  <si>
    <t>Total 16-18</t>
  </si>
  <si>
    <t>Total 19+</t>
  </si>
  <si>
    <t>Total - All</t>
  </si>
  <si>
    <t>Comp</t>
  </si>
  <si>
    <t>Att</t>
  </si>
  <si>
    <t>Succ</t>
  </si>
  <si>
    <t>Other levels (incl. not known)</t>
  </si>
  <si>
    <t>ACL PARTNERSHIP: BRIDGEND</t>
  </si>
  <si>
    <t>ACL PARTNERSHIP: CARDIFF AND VALE</t>
  </si>
  <si>
    <t>ACL PARTNERSHIP: CARMARTHENSHIRE</t>
  </si>
  <si>
    <t>ACL PARTNERSHIP: CEREDIGION</t>
  </si>
  <si>
    <t>ACL PARTNERSHIP: CSYWLLT DYSGU</t>
  </si>
  <si>
    <t>ACL PARTNERSHIP: GWENT</t>
  </si>
  <si>
    <t>ACL PARTNERSHIP: GWYNEDD AND YNYS MON</t>
  </si>
  <si>
    <t>ACL PARTNERSHIP: MERTHYR TYDFIL</t>
  </si>
  <si>
    <t>ACL PARTNERSHIP: NEATH PORT TALBOT</t>
  </si>
  <si>
    <t>ACL PARTNERSHIP: PEMBROKESHIRE</t>
  </si>
  <si>
    <t>ACL PARTNERSHIP: POWYS</t>
  </si>
  <si>
    <t>ACL PARTNERSHIP: RHONDDA CYNON TAF</t>
  </si>
  <si>
    <t>ACL PARTNERSHIP: SWANSEA</t>
  </si>
  <si>
    <t>Dark Green</t>
  </si>
  <si>
    <t>Green</t>
  </si>
  <si>
    <t>Orange</t>
  </si>
  <si>
    <t>Red</t>
  </si>
  <si>
    <t>Learners' employment status at start of course</t>
  </si>
  <si>
    <t>Non-employed and not available for/not seeking work</t>
  </si>
  <si>
    <t>Full-time education or training</t>
  </si>
  <si>
    <t>Other (including part-time education or training)</t>
  </si>
  <si>
    <t>Not known</t>
  </si>
  <si>
    <t>Employed (including self employed)</t>
  </si>
  <si>
    <t>Non-employed and available for/seeking work</t>
  </si>
  <si>
    <t>Employment status</t>
  </si>
  <si>
    <t>7    The statistics are derived from LN15 (date of birth) and LN16 (gender).  A learner’s age group is calculated from their age as at 31 August in the year they started their learning activity; learners with an unknown date of birth are included in the 19+ age group. The totals include any learners who do not associate themselves with a binary gender identity of male or female.</t>
  </si>
  <si>
    <t>Note: For sector subject areas with fewer than 10 learning activities, the figures within the table have been suppressed and replaced with a '*'</t>
  </si>
  <si>
    <t>Note: Terminated learning activities include all activities recorded in LA31 (completion status) as 2, 3, 5 or 6.</t>
  </si>
  <si>
    <t>Employment</t>
  </si>
  <si>
    <t>12   The qualification level is derived from LA06 and LA22.  If the Qualification Accreditation Number (QAN) is present on the Qualifications in Wales (QiW) database, the level and type are derived from QiW.  If LA06 contains a generic code, the level and type are mapped from LA22 and the 3rd and 4th characters of LA06 respectively.</t>
  </si>
  <si>
    <t>13   The sector subject area is derived from LA06 and LA21.  If the Qualification Accreditation Number (QAN) is present on the Qualifications in Wales (QiW) database, the sector subject area is derived from QiWWhere LA06 contains a valid WLAD code, the sector subject area is derived from the WLAD.  If LA06 contains a generic code, the sector subject area is mapped from LA231 (with the exception of key skills qualifications which are mapped directly to sector subject area 14(c)).</t>
  </si>
  <si>
    <t>*</t>
  </si>
  <si>
    <t>2018/19</t>
  </si>
  <si>
    <r>
      <t>10</t>
    </r>
    <r>
      <rPr>
        <sz val="7"/>
        <color theme="1"/>
        <rFont val="Times New Roman"/>
        <family val="1"/>
      </rPr>
      <t xml:space="preserve">    </t>
    </r>
    <r>
      <rPr>
        <sz val="12"/>
        <rFont val="Arial"/>
        <family val="2"/>
      </rPr>
      <t>The statistics are derived from mapping LP09 (Postcode at start of Learning Programme) to the Welsh Index of Multiple Deprivation (WIMD) 2019. The WIMD is the official measure of deprivation in small areas in Wales. The statistics are grouped by quintiles i.e. the percentage of learners domiciled in the one-fifth most deprived areas are detailed in the first row of the table, the percentage of learners in the next one-fifth deprived areas are detailed in the second row and so on.</t>
    </r>
  </si>
  <si>
    <t>11  We have reinstated the table on employment status, based on what is recorded in LP11. This field was withdrawn for part-time learners in 2011/12 to reduce the burden on AL providers, but at the request of the sector, collection of LLWR field LP11 was reinstated from 2014/15. This will enable Partnerships to demonstrate that they are targeting Welsh Government priority groups.</t>
  </si>
  <si>
    <r>
      <t>4</t>
    </r>
    <r>
      <rPr>
        <sz val="7"/>
        <color rgb="FF000000"/>
        <rFont val="Times New Roman"/>
        <family val="1"/>
      </rPr>
      <t xml:space="preserve">     </t>
    </r>
    <r>
      <rPr>
        <sz val="12"/>
        <color rgb="FF000000"/>
        <rFont val="Arial"/>
        <family val="2"/>
      </rPr>
      <t xml:space="preserve">There are three distinct types of AL provision: </t>
    </r>
  </si>
  <si>
    <r>
      <t>·</t>
    </r>
    <r>
      <rPr>
        <sz val="7"/>
        <color rgb="FF000000"/>
        <rFont val="Times New Roman"/>
        <family val="1"/>
      </rPr>
      <t xml:space="preserve">            </t>
    </r>
    <r>
      <rPr>
        <sz val="12"/>
        <rFont val="Arial"/>
        <family val="2"/>
      </rPr>
      <t>AL directly delivered by local authorities (LAs) - data submitted to LLWR by the local authority</t>
    </r>
    <r>
      <rPr>
        <sz val="12"/>
        <color rgb="FF000000"/>
        <rFont val="Arial"/>
        <family val="2"/>
      </rPr>
      <t xml:space="preserve">; </t>
    </r>
  </si>
  <si>
    <r>
      <t>·</t>
    </r>
    <r>
      <rPr>
        <sz val="7"/>
        <color rgb="FF000000"/>
        <rFont val="Times New Roman"/>
        <family val="1"/>
      </rPr>
      <t xml:space="preserve">            </t>
    </r>
    <r>
      <rPr>
        <sz val="12"/>
        <rFont val="Arial"/>
        <family val="2"/>
      </rPr>
      <t xml:space="preserve">AL delivered by LAs via a franchise arrangement with a further education institution (FEI) - data submitted to LLWR by the FEI; and </t>
    </r>
  </si>
  <si>
    <r>
      <t>·</t>
    </r>
    <r>
      <rPr>
        <sz val="7"/>
        <color theme="1"/>
        <rFont val="Times New Roman"/>
        <family val="1"/>
      </rPr>
      <t xml:space="preserve">            </t>
    </r>
    <r>
      <rPr>
        <sz val="12"/>
        <rFont val="Arial"/>
        <family val="2"/>
      </rPr>
      <t>AL directly delivered by FEIs  - data submitted to LLWR by the FEI</t>
    </r>
    <r>
      <rPr>
        <sz val="12"/>
        <color rgb="FF000000"/>
        <rFont val="Arial"/>
        <family val="2"/>
      </rPr>
      <t>.</t>
    </r>
    <r>
      <rPr>
        <sz val="12"/>
        <rFont val="Arial"/>
        <family val="2"/>
      </rPr>
      <t xml:space="preserve"> </t>
    </r>
  </si>
  <si>
    <r>
      <t>2</t>
    </r>
    <r>
      <rPr>
        <sz val="7"/>
        <color theme="1"/>
        <rFont val="Times New Roman"/>
        <family val="1"/>
      </rPr>
      <t xml:space="preserve">     </t>
    </r>
    <r>
      <rPr>
        <sz val="12"/>
        <rFont val="Arial"/>
        <family val="2"/>
      </rPr>
      <t>Learner Outcomes Reports, or LORs, are designed to give an overview of learners’ completion and attainment rates in each adult learning partnership in Wales.  They are a ‘snapshot’ which show statistics for a particular year, but they also include trend information which shows how learner outcomes have changed over a three-year period. The statistics are all based on information provided to us by partnerships.</t>
    </r>
  </si>
  <si>
    <t>Explanatory notes for adult learning partnerships</t>
  </si>
  <si>
    <t>When an AL partnership is selected the tab LOR is updated to show that partnership's data.</t>
  </si>
  <si>
    <r>
      <t>5</t>
    </r>
    <r>
      <rPr>
        <sz val="7"/>
        <color theme="1"/>
        <rFont val="Times New Roman"/>
        <family val="1"/>
      </rPr>
      <t xml:space="preserve">    </t>
    </r>
    <r>
      <rPr>
        <sz val="12"/>
        <rFont val="Arial"/>
        <family val="2"/>
      </rPr>
      <t>We have three performance measures for adult learning. All of them are based on learning activities or courses (such as Agored units or QCF qualifications) – a learner might do several different learning activities, and each one will be measured separately.</t>
    </r>
  </si>
  <si>
    <r>
      <t>6</t>
    </r>
    <r>
      <rPr>
        <sz val="7"/>
        <color theme="1"/>
        <rFont val="Times New Roman"/>
        <family val="1"/>
      </rPr>
      <t xml:space="preserve">    </t>
    </r>
    <r>
      <rPr>
        <sz val="12"/>
        <rFont val="Arial"/>
        <family val="2"/>
      </rPr>
      <t>The measures are:</t>
    </r>
  </si>
  <si>
    <r>
      <t>7</t>
    </r>
    <r>
      <rPr>
        <sz val="7"/>
        <color theme="1"/>
        <rFont val="Times New Roman"/>
        <family val="1"/>
      </rPr>
      <t xml:space="preserve">     </t>
    </r>
    <r>
      <rPr>
        <sz val="12"/>
        <rFont val="Arial"/>
        <family val="2"/>
      </rPr>
      <t xml:space="preserve">The first part of the report shows trends in performance for the past three years.  </t>
    </r>
  </si>
  <si>
    <r>
      <t>8</t>
    </r>
    <r>
      <rPr>
        <sz val="7"/>
        <color theme="1"/>
        <rFont val="Times New Roman"/>
        <family val="1"/>
      </rPr>
      <t xml:space="preserve">     </t>
    </r>
    <r>
      <rPr>
        <sz val="12"/>
        <rFont val="Arial"/>
        <family val="2"/>
      </rPr>
      <t>This chart shows three-year trends in completion, attainment and success.  They are included to give an overall picture of how many learners complete their activities and of those who do complete, how many achieve the qualifications they aimed for.  It also shows, of those learners who started activities, how many completed and achieved their qualifications.</t>
    </r>
  </si>
  <si>
    <t>Asian, Asian Welsh, Asian British</t>
  </si>
  <si>
    <t>Black, African, Caribbean, Black Welsh, Black British</t>
  </si>
  <si>
    <t>Mixed, Multiple ethnic groups</t>
  </si>
  <si>
    <t>Other ethnic groups</t>
  </si>
  <si>
    <t xml:space="preserve">   Asian, Asian Welsh, Asian British = 31, 32, 33, 34, 39</t>
  </si>
  <si>
    <t xml:space="preserve">   Black, African, Caribbean, Black Welsh, Black British = 21, 22, 29</t>
  </si>
  <si>
    <t xml:space="preserve">   Mixed, Multiple ethnic groups = 41, 42, 43, 49</t>
  </si>
  <si>
    <t xml:space="preserve">   White = 11, 12, 13, 14, 15, 16</t>
  </si>
  <si>
    <t xml:space="preserve">   Other ethnic groups = 50, 80</t>
  </si>
  <si>
    <t>2021/22</t>
  </si>
  <si>
    <t>2022/23</t>
  </si>
  <si>
    <r>
      <t>10</t>
    </r>
    <r>
      <rPr>
        <sz val="7"/>
        <color theme="1"/>
        <rFont val="Times New Roman"/>
        <family val="1"/>
      </rPr>
      <t xml:space="preserve">  </t>
    </r>
    <r>
      <rPr>
        <sz val="12"/>
        <rFont val="Arial"/>
        <family val="2"/>
      </rPr>
      <t xml:space="preserve">The </t>
    </r>
    <r>
      <rPr>
        <b/>
        <sz val="12"/>
        <color theme="1"/>
        <rFont val="Arial"/>
        <family val="2"/>
      </rPr>
      <t>deprivation</t>
    </r>
    <r>
      <rPr>
        <sz val="12"/>
        <rFont val="Arial"/>
        <family val="2"/>
      </rPr>
      <t xml:space="preserve"> data is based on learners’ postcode, and uses the Welsh Index of Multiple Deprivation to divide learners into five bands, ranging from the most deprived to the least deprived.  The Index looks at a range of factors including social, health, housing and educational deprivation; these statistics therefore give an indication of whether the partnership is working with a high proportion of learners from deprived areas, which may have an effect on success rates.</t>
    </r>
  </si>
  <si>
    <r>
      <t xml:space="preserve">11 </t>
    </r>
    <r>
      <rPr>
        <sz val="12"/>
        <rFont val="Arial"/>
        <family val="2"/>
      </rPr>
      <t>The second section of the LOR shows a breakdown of learning activity completion and attainment rates. These are broken down by subject area (eg Adult Basic Education, ESOL, Information and Communications Technology) and level. They are grouped to reflect the most popular AL subject areas (Arts, Media and Publishing, Information and Communication Technology, Languages, Literature and Culture, Adult Basic Education and ESOL) and all other subjects are grouped under ‘other’.</t>
    </r>
  </si>
  <si>
    <r>
      <t>12</t>
    </r>
    <r>
      <rPr>
        <sz val="7"/>
        <color theme="1"/>
        <rFont val="Times New Roman"/>
        <family val="1"/>
      </rPr>
      <t xml:space="preserve">  </t>
    </r>
    <r>
      <rPr>
        <sz val="12"/>
        <rFont val="Arial"/>
        <family val="2"/>
      </rPr>
      <t>This enables you to look at particular types of qualification or subjects that you’re interested in, and to see how the partnership’s learner outcomes vary.  In some cases you may see that the success rates in a particular area are much higher or lower than the overall success rate for the partnership.</t>
    </r>
  </si>
  <si>
    <r>
      <t>13</t>
    </r>
    <r>
      <rPr>
        <sz val="7"/>
        <color theme="1"/>
        <rFont val="Times New Roman"/>
        <family val="1"/>
      </rPr>
      <t xml:space="preserve">  </t>
    </r>
    <r>
      <rPr>
        <sz val="12"/>
        <rFont val="Arial"/>
        <family val="2"/>
      </rPr>
      <t xml:space="preserve">In the last column, we show the national comparators (the average for all adult learning partnerships in Wales, for that type of qualification or subject area).  These give background information so that you can see how well the partnership has performed compared to the rest of Wales. </t>
    </r>
  </si>
  <si>
    <t>2023/24</t>
  </si>
  <si>
    <r>
      <t>1</t>
    </r>
    <r>
      <rPr>
        <sz val="7"/>
        <color theme="1"/>
        <rFont val="Times New Roman"/>
        <family val="1"/>
      </rPr>
      <t xml:space="preserve">       </t>
    </r>
    <r>
      <rPr>
        <sz val="12"/>
        <rFont val="Arial"/>
        <family val="2"/>
      </rPr>
      <t>As part of the Quality and Effectiveness Framework for post-16 learning, Medr has developed standard Learner Outcomes Reports (LORs) for adult learning (AL) partnerships. This document provides detailed guidance for AL partnerships on the calculation of performance statistics which are included in LORs.</t>
    </r>
  </si>
  <si>
    <r>
      <t>1</t>
    </r>
    <r>
      <rPr>
        <sz val="7"/>
        <color theme="1"/>
        <rFont val="Times New Roman"/>
        <family val="1"/>
      </rPr>
      <t xml:space="preserve">     </t>
    </r>
    <r>
      <rPr>
        <sz val="12"/>
        <rFont val="Arial"/>
        <family val="2"/>
      </rPr>
      <t>Medr has published annual performance indicators for adult learning partnerships since 2013. This guidance explains what information is covered by the indicators, how they are calculated and how to interpret our reports.</t>
    </r>
  </si>
  <si>
    <t>14  If you have any questions, or any comments on the LORs, please email us at statistics@medr.cymru</t>
  </si>
  <si>
    <t>For further information, please email statistics@medr.cymru</t>
  </si>
  <si>
    <t>ACL PARTNERSHIP: DCIO GOGLEDD DDWYRAIN CYMRU</t>
  </si>
  <si>
    <t xml:space="preserve">2024/25 Learner Outcomes Reports: </t>
  </si>
  <si>
    <t>2       All of the LOR statistics are derived from the Lifelong Learning Wales Record (LLWR) and are based on an annual LLWR freeze.  For 2024/25, the freeze was taken on 18 December 2025.  All references in this document starting ‘LN’, ‘LP’, ‘LA’ or ‘AW’ relate to LLWR fields.</t>
  </si>
  <si>
    <r>
      <t>·</t>
    </r>
    <r>
      <rPr>
        <sz val="7"/>
        <color theme="1"/>
        <rFont val="Times New Roman"/>
        <family val="1"/>
      </rPr>
      <t xml:space="preserve">      </t>
    </r>
    <r>
      <rPr>
        <sz val="12"/>
        <rFont val="Arial"/>
        <family val="2"/>
      </rPr>
      <t>were expected to complete during 2024/25 (LA10); or</t>
    </r>
  </si>
  <si>
    <r>
      <t>·</t>
    </r>
    <r>
      <rPr>
        <sz val="7"/>
        <color theme="1"/>
        <rFont val="Times New Roman"/>
        <family val="1"/>
      </rPr>
      <t xml:space="preserve">     </t>
    </r>
    <r>
      <rPr>
        <sz val="12"/>
        <rFont val="Arial"/>
        <family val="2"/>
      </rPr>
      <t>were expected to complete prior to 2024/25 but which terminated during 2024/25 (LA30).</t>
    </r>
  </si>
  <si>
    <t>2024/25</t>
  </si>
  <si>
    <t>Contextual learner data - 2024/25</t>
  </si>
  <si>
    <t>Success rates by level and sector subject area - 2024/25</t>
  </si>
  <si>
    <t>National Comparator 2024/25</t>
  </si>
  <si>
    <t>Source: Lifelong Learning Wales Record (LLWR) - data as at 18 December 2025</t>
  </si>
  <si>
    <t xml:space="preserve">* </t>
  </si>
  <si>
    <t xml:space="preserve">n/a </t>
  </si>
  <si>
    <t>n/a</t>
  </si>
  <si>
    <t xml:space="preserve">9  The second part of the LOR shows some background information on learners’ age, gender, ethnicity and levels of deprivation.  These are based on the profile of all learners who were studying within the partnership in 2024/25.  </t>
  </si>
  <si>
    <t>Learner Outcomes Reports for adult learning partnerships (Sta/Medr/06/2026)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</si>
</sst>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F800]dddd\,\ mmmm\ dd\,\ yyyy"/>
    <numFmt numFmtId="167" formatCode="0.000%"/>
  </numFmts>
  <fonts count="48">
    <font>
      <sz val="12"/>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b/>
      <sz val="14"/>
      <name val="Arial"/>
      <family val="2"/>
    </font>
    <font>
      <b/>
      <sz val="14"/>
      <color indexed="9"/>
      <name val="Arial"/>
      <family val="2"/>
    </font>
    <font>
      <sz val="12"/>
      <color indexed="9"/>
      <name val="Arial"/>
      <family val="2"/>
    </font>
    <font>
      <sz val="12"/>
      <color indexed="8"/>
      <name val="Arial"/>
      <family val="2"/>
    </font>
    <font>
      <b/>
      <sz val="14"/>
      <color indexed="8"/>
      <name val="Arial"/>
      <family val="2"/>
    </font>
    <font>
      <b/>
      <sz val="8"/>
      <color indexed="8"/>
      <name val="Arial"/>
      <family val="2"/>
    </font>
    <font>
      <sz val="8"/>
      <color indexed="8"/>
      <name val="Arial"/>
      <family val="2"/>
    </font>
    <font>
      <sz val="8"/>
      <color indexed="9"/>
      <name val="Arial"/>
      <family val="2"/>
    </font>
    <font>
      <b/>
      <sz val="13"/>
      <name val="Arial"/>
      <family val="2"/>
    </font>
    <font>
      <b/>
      <sz val="11.5"/>
      <name val="Arial"/>
      <family val="2"/>
    </font>
    <font>
      <sz val="12"/>
      <name val="Arial"/>
      <family val="2"/>
    </font>
    <font>
      <b/>
      <sz val="12"/>
      <name val="Arial"/>
      <family val="2"/>
    </font>
    <font>
      <sz val="11"/>
      <name val="Arial"/>
      <family val="2"/>
    </font>
    <font>
      <b/>
      <sz val="11.5"/>
      <name val="Arial"/>
      <family val="2"/>
    </font>
    <font>
      <sz val="11.5"/>
      <name val="Arial"/>
      <family val="2"/>
    </font>
    <font>
      <b/>
      <sz val="12"/>
      <name val="Arial"/>
      <family val="2"/>
    </font>
    <font>
      <sz val="12"/>
      <color indexed="8"/>
      <name val="Arial"/>
      <family val="2"/>
    </font>
    <font>
      <sz val="12"/>
      <color indexed="9"/>
      <name val="Arial"/>
      <family val="2"/>
    </font>
    <font>
      <i/>
      <sz val="12"/>
      <name val="Arial"/>
      <family val="2"/>
    </font>
    <font>
      <sz val="10"/>
      <name val="Arial"/>
      <family val="2"/>
    </font>
    <font>
      <b/>
      <sz val="12"/>
      <color theme="1"/>
      <name val="Arial"/>
      <family val="2"/>
    </font>
    <font>
      <b/>
      <sz val="16"/>
      <color theme="1"/>
      <name val="Arial"/>
      <family val="2"/>
    </font>
    <font>
      <b/>
      <sz val="14"/>
      <color theme="1"/>
      <name val="Arial"/>
      <family val="2"/>
    </font>
    <font>
      <sz val="7"/>
      <color theme="1"/>
      <name val="Times New Roman"/>
      <family val="1"/>
    </font>
    <font>
      <sz val="12"/>
      <color rgb="FF000000"/>
      <name val="Arial"/>
      <family val="2"/>
    </font>
    <font>
      <sz val="7"/>
      <color rgb="FF000000"/>
      <name val="Times New Roman"/>
      <family val="1"/>
    </font>
    <font>
      <sz val="10"/>
      <color rgb="FF000000"/>
      <name val="Symbol"/>
      <family val="1"/>
      <charset val="2"/>
    </font>
    <font>
      <sz val="10"/>
      <color theme="1"/>
      <name val="Symbol"/>
      <family val="1"/>
      <charset val="2"/>
    </font>
    <font>
      <sz val="12"/>
      <color theme="1"/>
      <name val="Symbol"/>
      <family val="1"/>
      <charset val="2"/>
    </font>
    <font>
      <i/>
      <sz val="12"/>
      <color theme="1"/>
      <name val="Arial"/>
      <family val="2"/>
    </font>
    <font>
      <b/>
      <sz val="10"/>
      <name val="Arial Unicode MS"/>
      <family val="2"/>
    </font>
    <font>
      <sz val="8"/>
      <color rgb="FF000000"/>
      <name val="Tahoma"/>
      <family val="2"/>
    </font>
    <font>
      <sz val="12"/>
      <color theme="0"/>
      <name val="Arial"/>
      <family val="2"/>
    </font>
    <font>
      <sz val="8"/>
      <name val="Arial"/>
      <family val="2"/>
    </font>
    <font>
      <b/>
      <sz val="14"/>
      <color theme="0"/>
      <name val="Arial"/>
      <family val="2"/>
    </font>
    <font>
      <sz val="12"/>
      <color theme="2" tint="-0.499984740745262"/>
      <name val="Arial"/>
      <family val="2"/>
    </font>
    <font>
      <sz val="12"/>
      <color rgb="FF0070C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2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s>
  <cellStyleXfs count="7">
    <xf numFmtId="0" fontId="0" fillId="0" borderId="0"/>
    <xf numFmtId="9" fontId="10" fillId="0" borderId="0" applyFont="0" applyFill="0" applyBorder="0" applyAlignment="0" applyProtection="0"/>
    <xf numFmtId="9" fontId="10" fillId="0" borderId="0" applyFont="0" applyFill="0" applyBorder="0" applyAlignment="0" applyProtection="0"/>
    <xf numFmtId="0" fontId="9" fillId="0" borderId="0"/>
    <xf numFmtId="0" fontId="8" fillId="0" borderId="0"/>
    <xf numFmtId="0" fontId="7" fillId="0" borderId="0"/>
    <xf numFmtId="0" fontId="6" fillId="0" borderId="0"/>
  </cellStyleXfs>
  <cellXfs count="207">
    <xf numFmtId="0" fontId="0" fillId="0" borderId="0" xfId="0"/>
    <xf numFmtId="3" fontId="11" fillId="0" borderId="0" xfId="0" applyNumberFormat="1" applyFont="1" applyAlignment="1">
      <alignment vertical="center"/>
    </xf>
    <xf numFmtId="3" fontId="12" fillId="0" borderId="0" xfId="0" applyNumberFormat="1" applyFont="1" applyAlignment="1">
      <alignment horizontal="left" vertical="center" wrapText="1"/>
    </xf>
    <xf numFmtId="0" fontId="13" fillId="0" borderId="0" xfId="0" applyFont="1"/>
    <xf numFmtId="0" fontId="14" fillId="0" borderId="0" xfId="0" applyFont="1"/>
    <xf numFmtId="3" fontId="15" fillId="0" borderId="0" xfId="0" applyNumberFormat="1" applyFont="1" applyAlignment="1">
      <alignment horizontal="left" vertical="center" wrapText="1"/>
    </xf>
    <xf numFmtId="3" fontId="16" fillId="0" borderId="0" xfId="0" applyNumberFormat="1" applyFont="1" applyAlignment="1">
      <alignment horizontal="left" vertical="center" wrapText="1"/>
    </xf>
    <xf numFmtId="0" fontId="17" fillId="0" borderId="0" xfId="0" applyFont="1"/>
    <xf numFmtId="0" fontId="18" fillId="0" borderId="0" xfId="0" applyFont="1"/>
    <xf numFmtId="3" fontId="16" fillId="0" borderId="0" xfId="0" applyNumberFormat="1" applyFont="1" applyAlignment="1">
      <alignment horizontal="right" vertical="center" wrapText="1"/>
    </xf>
    <xf numFmtId="9" fontId="17" fillId="0" borderId="0" xfId="1" applyFont="1"/>
    <xf numFmtId="9" fontId="14" fillId="0" borderId="0" xfId="1" applyFont="1"/>
    <xf numFmtId="0" fontId="17" fillId="0" borderId="0" xfId="0" applyFont="1" applyAlignment="1">
      <alignment horizontal="right" vertical="center" wrapText="1"/>
    </xf>
    <xf numFmtId="0" fontId="20" fillId="2" borderId="1" xfId="0" applyFont="1" applyFill="1" applyBorder="1" applyAlignment="1">
      <alignment vertical="center" wrapText="1"/>
    </xf>
    <xf numFmtId="0" fontId="20" fillId="2" borderId="1" xfId="0" applyFont="1" applyFill="1" applyBorder="1" applyAlignment="1">
      <alignment vertical="center"/>
    </xf>
    <xf numFmtId="0" fontId="20" fillId="2" borderId="1" xfId="0" applyFont="1" applyFill="1" applyBorder="1" applyAlignment="1">
      <alignment horizontal="center" vertical="center"/>
    </xf>
    <xf numFmtId="0" fontId="21" fillId="0" borderId="0" xfId="0" applyFont="1"/>
    <xf numFmtId="0" fontId="22" fillId="2" borderId="1" xfId="0" applyFont="1" applyFill="1" applyBorder="1" applyAlignment="1">
      <alignment vertical="center"/>
    </xf>
    <xf numFmtId="0" fontId="21" fillId="2" borderId="1" xfId="0" applyFont="1" applyFill="1" applyBorder="1"/>
    <xf numFmtId="0" fontId="21" fillId="0" borderId="0" xfId="0" applyFont="1" applyAlignment="1">
      <alignment vertical="center"/>
    </xf>
    <xf numFmtId="164" fontId="0" fillId="0" borderId="0" xfId="1" applyNumberFormat="1" applyFont="1" applyAlignment="1">
      <alignment horizontal="center"/>
    </xf>
    <xf numFmtId="9" fontId="21" fillId="0" borderId="0" xfId="0" applyNumberFormat="1" applyFont="1" applyAlignment="1">
      <alignment horizontal="center" vertical="center"/>
    </xf>
    <xf numFmtId="164" fontId="21" fillId="0" borderId="0" xfId="0" applyNumberFormat="1" applyFont="1" applyAlignment="1">
      <alignment horizontal="center" vertical="center"/>
    </xf>
    <xf numFmtId="164" fontId="21" fillId="0" borderId="0" xfId="1" applyNumberFormat="1" applyFont="1" applyBorder="1" applyAlignment="1">
      <alignment horizontal="center" vertical="center"/>
    </xf>
    <xf numFmtId="0" fontId="22" fillId="0" borderId="0" xfId="0" applyFont="1" applyAlignment="1">
      <alignment vertical="center"/>
    </xf>
    <xf numFmtId="0" fontId="21" fillId="0" borderId="3" xfId="0" applyFont="1" applyBorder="1" applyAlignment="1">
      <alignment vertical="center"/>
    </xf>
    <xf numFmtId="164" fontId="21" fillId="0" borderId="3" xfId="1" applyNumberFormat="1" applyFont="1" applyBorder="1" applyAlignment="1">
      <alignment horizontal="center" vertical="center"/>
    </xf>
    <xf numFmtId="164" fontId="21" fillId="0" borderId="3" xfId="0" applyNumberFormat="1" applyFont="1" applyBorder="1" applyAlignment="1">
      <alignment horizontal="center" vertical="center"/>
    </xf>
    <xf numFmtId="0" fontId="21" fillId="0" borderId="3" xfId="0" applyFont="1" applyBorder="1" applyAlignment="1">
      <alignment horizontal="left" vertical="center" wrapText="1"/>
    </xf>
    <xf numFmtId="0" fontId="19" fillId="0" borderId="0" xfId="0" applyFont="1" applyAlignment="1">
      <alignment vertical="center"/>
    </xf>
    <xf numFmtId="0" fontId="11" fillId="0" borderId="0" xfId="0" applyFont="1" applyAlignment="1">
      <alignment vertical="center"/>
    </xf>
    <xf numFmtId="0" fontId="23" fillId="0" borderId="0" xfId="0" applyFont="1"/>
    <xf numFmtId="0" fontId="23" fillId="0" borderId="0" xfId="0" applyFont="1" applyAlignment="1">
      <alignment horizontal="left"/>
    </xf>
    <xf numFmtId="0" fontId="25" fillId="2" borderId="1" xfId="0" applyFont="1" applyFill="1" applyBorder="1" applyAlignment="1">
      <alignment horizontal="center"/>
    </xf>
    <xf numFmtId="0" fontId="26" fillId="0" borderId="0" xfId="0" applyFont="1" applyAlignment="1">
      <alignment horizontal="center" vertical="center" wrapText="1"/>
    </xf>
    <xf numFmtId="0" fontId="10" fillId="0" borderId="0" xfId="0" applyFont="1"/>
    <xf numFmtId="0" fontId="26" fillId="0" borderId="0" xfId="0" applyFont="1"/>
    <xf numFmtId="164" fontId="21" fillId="0" borderId="0" xfId="0" applyNumberFormat="1" applyFont="1" applyAlignment="1">
      <alignment horizontal="center"/>
    </xf>
    <xf numFmtId="0" fontId="10" fillId="0" borderId="0" xfId="0" applyFont="1" applyAlignment="1">
      <alignment horizontal="left"/>
    </xf>
    <xf numFmtId="165" fontId="28" fillId="0" borderId="0" xfId="1" applyNumberFormat="1" applyFont="1" applyAlignment="1"/>
    <xf numFmtId="165" fontId="28" fillId="0" borderId="0" xfId="1" applyNumberFormat="1" applyFont="1"/>
    <xf numFmtId="0" fontId="26" fillId="0" borderId="0" xfId="0" applyFont="1" applyAlignment="1">
      <alignment wrapText="1"/>
    </xf>
    <xf numFmtId="0" fontId="10" fillId="0" borderId="0" xfId="0" applyFont="1" applyAlignment="1">
      <alignment horizontal="left" wrapText="1"/>
    </xf>
    <xf numFmtId="0" fontId="26" fillId="0" borderId="3" xfId="0" applyFont="1" applyBorder="1" applyAlignment="1">
      <alignment horizontal="left" wrapText="1"/>
    </xf>
    <xf numFmtId="0" fontId="10" fillId="0" borderId="3" xfId="0" applyFont="1" applyBorder="1"/>
    <xf numFmtId="164" fontId="21" fillId="0" borderId="3" xfId="0" applyNumberFormat="1" applyFont="1" applyBorder="1" applyAlignment="1">
      <alignment horizontal="center"/>
    </xf>
    <xf numFmtId="0" fontId="10" fillId="0" borderId="3" xfId="0" applyFont="1" applyBorder="1" applyAlignment="1">
      <alignment horizontal="left"/>
    </xf>
    <xf numFmtId="165" fontId="28" fillId="0" borderId="3" xfId="1" applyNumberFormat="1" applyFont="1" applyBorder="1" applyAlignment="1"/>
    <xf numFmtId="3" fontId="10" fillId="0" borderId="0" xfId="0" applyNumberFormat="1" applyFont="1" applyAlignment="1">
      <alignment horizontal="center" wrapText="1"/>
    </xf>
    <xf numFmtId="0" fontId="28" fillId="0" borderId="0" xfId="0" applyFont="1"/>
    <xf numFmtId="165" fontId="28" fillId="0" borderId="0" xfId="1" applyNumberFormat="1" applyFont="1" applyBorder="1" applyAlignment="1"/>
    <xf numFmtId="9" fontId="29" fillId="0" borderId="0" xfId="0" applyNumberFormat="1" applyFont="1" applyAlignment="1">
      <alignment horizontal="center"/>
    </xf>
    <xf numFmtId="0" fontId="29" fillId="0" borderId="0" xfId="0" applyFont="1" applyAlignment="1">
      <alignment horizontal="right"/>
    </xf>
    <xf numFmtId="0" fontId="30" fillId="0" borderId="0" xfId="3" applyFont="1"/>
    <xf numFmtId="10" fontId="30" fillId="0" borderId="0" xfId="3" applyNumberFormat="1" applyFont="1"/>
    <xf numFmtId="0" fontId="20" fillId="2" borderId="1" xfId="0" applyFont="1" applyFill="1" applyBorder="1" applyAlignment="1">
      <alignment horizontal="center" vertical="center" wrapText="1"/>
    </xf>
    <xf numFmtId="0" fontId="21" fillId="0" borderId="0" xfId="0" applyFont="1" applyAlignment="1">
      <alignment horizontal="left" vertical="center" wrapText="1"/>
    </xf>
    <xf numFmtId="0" fontId="24" fillId="2" borderId="1" xfId="0" applyFont="1" applyFill="1" applyBorder="1" applyAlignment="1">
      <alignment horizontal="center" vertical="center" wrapText="1"/>
    </xf>
    <xf numFmtId="0" fontId="9" fillId="0" borderId="5" xfId="3" applyBorder="1"/>
    <xf numFmtId="0" fontId="10" fillId="0" borderId="12" xfId="0" applyFont="1" applyBorder="1"/>
    <xf numFmtId="0" fontId="10" fillId="0" borderId="12" xfId="0" applyFont="1" applyBorder="1" applyAlignment="1">
      <alignment horizontal="right"/>
    </xf>
    <xf numFmtId="0" fontId="9" fillId="0" borderId="14" xfId="3" applyBorder="1"/>
    <xf numFmtId="0" fontId="41" fillId="0" borderId="7" xfId="3" applyFont="1" applyBorder="1" applyAlignment="1">
      <alignment horizontal="center" vertical="top" wrapText="1"/>
    </xf>
    <xf numFmtId="0" fontId="10" fillId="0" borderId="13" xfId="0" applyFont="1" applyBorder="1" applyAlignment="1">
      <alignment horizontal="right"/>
    </xf>
    <xf numFmtId="0" fontId="10" fillId="0" borderId="0" xfId="0" applyFont="1" applyAlignment="1">
      <alignment horizontal="right"/>
    </xf>
    <xf numFmtId="0" fontId="0" fillId="5" borderId="0" xfId="0" applyFill="1"/>
    <xf numFmtId="0" fontId="0" fillId="0" borderId="7" xfId="0" applyBorder="1" applyProtection="1">
      <protection locked="0"/>
    </xf>
    <xf numFmtId="0" fontId="0" fillId="0" borderId="14" xfId="0" applyBorder="1"/>
    <xf numFmtId="0" fontId="0" fillId="0" borderId="17" xfId="0" applyBorder="1"/>
    <xf numFmtId="0" fontId="0" fillId="0" borderId="18" xfId="0" applyBorder="1"/>
    <xf numFmtId="0" fontId="10" fillId="0" borderId="14" xfId="0" applyFont="1" applyBorder="1"/>
    <xf numFmtId="0" fontId="10" fillId="0" borderId="17" xfId="0" applyFont="1" applyBorder="1"/>
    <xf numFmtId="0" fontId="10" fillId="0" borderId="18" xfId="0" applyFont="1" applyBorder="1"/>
    <xf numFmtId="0" fontId="10" fillId="0" borderId="11" xfId="0" applyFont="1" applyBorder="1" applyAlignment="1">
      <alignment horizontal="right"/>
    </xf>
    <xf numFmtId="0" fontId="10" fillId="0" borderId="14" xfId="0" applyFont="1" applyBorder="1" applyAlignment="1">
      <alignment wrapText="1"/>
    </xf>
    <xf numFmtId="0" fontId="10" fillId="0" borderId="17" xfId="0" applyFont="1" applyBorder="1" applyAlignment="1">
      <alignment wrapText="1"/>
    </xf>
    <xf numFmtId="0" fontId="10" fillId="0" borderId="18" xfId="0" applyFont="1" applyBorder="1" applyAlignment="1">
      <alignment wrapText="1"/>
    </xf>
    <xf numFmtId="0" fontId="10" fillId="0" borderId="14" xfId="0" applyFont="1" applyBorder="1" applyAlignment="1">
      <alignment horizontal="left" vertical="center" wrapText="1"/>
    </xf>
    <xf numFmtId="0" fontId="10" fillId="0" borderId="18" xfId="0" applyFont="1" applyBorder="1" applyAlignment="1">
      <alignment horizontal="left" vertical="center" wrapText="1"/>
    </xf>
    <xf numFmtId="164" fontId="21" fillId="0" borderId="4" xfId="1" applyNumberFormat="1" applyFont="1" applyBorder="1" applyAlignment="1" applyProtection="1">
      <alignment horizontal="center" vertical="center"/>
    </xf>
    <xf numFmtId="164" fontId="21" fillId="0" borderId="15" xfId="1" applyNumberFormat="1" applyFont="1" applyBorder="1" applyAlignment="1" applyProtection="1">
      <alignment horizontal="center" vertical="center"/>
    </xf>
    <xf numFmtId="164" fontId="21" fillId="0" borderId="8" xfId="1" applyNumberFormat="1" applyFont="1" applyBorder="1" applyAlignment="1" applyProtection="1">
      <alignment horizontal="center" vertical="center"/>
    </xf>
    <xf numFmtId="164" fontId="21" fillId="0" borderId="5" xfId="1" applyNumberFormat="1" applyFont="1" applyBorder="1" applyAlignment="1" applyProtection="1">
      <alignment horizontal="center" vertical="center"/>
    </xf>
    <xf numFmtId="164" fontId="21" fillId="0" borderId="0" xfId="1" applyNumberFormat="1" applyFont="1" applyBorder="1" applyAlignment="1" applyProtection="1">
      <alignment horizontal="center" vertical="center"/>
    </xf>
    <xf numFmtId="164" fontId="21" fillId="0" borderId="9" xfId="1" applyNumberFormat="1" applyFont="1" applyBorder="1" applyAlignment="1" applyProtection="1">
      <alignment horizontal="center" vertical="center"/>
    </xf>
    <xf numFmtId="164" fontId="21" fillId="0" borderId="6" xfId="1" applyNumberFormat="1" applyFont="1" applyBorder="1" applyAlignment="1" applyProtection="1">
      <alignment horizontal="center" vertical="center"/>
    </xf>
    <xf numFmtId="164" fontId="21" fillId="0" borderId="16" xfId="1" applyNumberFormat="1" applyFont="1" applyBorder="1" applyAlignment="1" applyProtection="1">
      <alignment horizontal="center" vertical="center"/>
    </xf>
    <xf numFmtId="164" fontId="21" fillId="0" borderId="10" xfId="1" applyNumberFormat="1" applyFont="1" applyBorder="1" applyAlignment="1" applyProtection="1">
      <alignment horizontal="center" vertical="center"/>
    </xf>
    <xf numFmtId="0" fontId="41" fillId="0" borderId="14" xfId="3" applyFont="1" applyBorder="1" applyAlignment="1">
      <alignment horizontal="center" vertical="top" wrapText="1"/>
    </xf>
    <xf numFmtId="0" fontId="21" fillId="0" borderId="6" xfId="0" applyFont="1" applyBorder="1"/>
    <xf numFmtId="0" fontId="21" fillId="0" borderId="16" xfId="0" applyFont="1" applyBorder="1"/>
    <xf numFmtId="0" fontId="21" fillId="0" borderId="10" xfId="0" applyFont="1" applyBorder="1" applyAlignment="1">
      <alignment wrapText="1"/>
    </xf>
    <xf numFmtId="0" fontId="21" fillId="0" borderId="16" xfId="0" applyFont="1" applyBorder="1" applyAlignment="1">
      <alignment wrapText="1"/>
    </xf>
    <xf numFmtId="9" fontId="27" fillId="3" borderId="4" xfId="0" applyNumberFormat="1" applyFont="1" applyFill="1" applyBorder="1" applyAlignment="1">
      <alignment horizontal="center" vertical="center" wrapText="1"/>
    </xf>
    <xf numFmtId="9" fontId="27" fillId="3" borderId="15" xfId="0" applyNumberFormat="1" applyFont="1" applyFill="1" applyBorder="1" applyAlignment="1">
      <alignment horizontal="center" vertical="center" wrapText="1"/>
    </xf>
    <xf numFmtId="9" fontId="27" fillId="4" borderId="15" xfId="0" applyNumberFormat="1" applyFont="1" applyFill="1" applyBorder="1" applyAlignment="1">
      <alignment horizontal="center" vertical="center" wrapText="1"/>
    </xf>
    <xf numFmtId="9" fontId="27" fillId="3" borderId="19" xfId="0" applyNumberFormat="1" applyFont="1" applyFill="1" applyBorder="1" applyAlignment="1">
      <alignment horizontal="center" vertical="center" wrapText="1"/>
    </xf>
    <xf numFmtId="9" fontId="27" fillId="4" borderId="5" xfId="0" applyNumberFormat="1" applyFont="1" applyFill="1" applyBorder="1" applyAlignment="1">
      <alignment horizontal="center" vertical="center" wrapText="1"/>
    </xf>
    <xf numFmtId="9" fontId="27" fillId="4" borderId="0" xfId="0" applyNumberFormat="1" applyFont="1" applyFill="1" applyAlignment="1">
      <alignment horizontal="center" vertical="center" wrapText="1"/>
    </xf>
    <xf numFmtId="9" fontId="27" fillId="3" borderId="0" xfId="0" applyNumberFormat="1" applyFont="1" applyFill="1" applyAlignment="1">
      <alignment horizontal="center" vertical="center" wrapText="1"/>
    </xf>
    <xf numFmtId="9" fontId="27" fillId="3" borderId="20" xfId="0" applyNumberFormat="1" applyFont="1" applyFill="1" applyBorder="1" applyAlignment="1">
      <alignment horizontal="center" vertical="center" wrapText="1"/>
    </xf>
    <xf numFmtId="9" fontId="27" fillId="3" borderId="5" xfId="0" applyNumberFormat="1" applyFont="1" applyFill="1" applyBorder="1" applyAlignment="1">
      <alignment horizontal="center" vertical="center" wrapText="1"/>
    </xf>
    <xf numFmtId="9" fontId="27" fillId="4" borderId="20" xfId="0" applyNumberFormat="1" applyFont="1" applyFill="1" applyBorder="1" applyAlignment="1">
      <alignment horizontal="center" vertical="center" wrapText="1"/>
    </xf>
    <xf numFmtId="9" fontId="27" fillId="4" borderId="6" xfId="0" applyNumberFormat="1" applyFont="1" applyFill="1" applyBorder="1" applyAlignment="1">
      <alignment horizontal="center" vertical="center" wrapText="1"/>
    </xf>
    <xf numFmtId="9" fontId="27" fillId="4" borderId="16" xfId="0" applyNumberFormat="1" applyFont="1" applyFill="1" applyBorder="1" applyAlignment="1">
      <alignment horizontal="center" vertical="center" wrapText="1"/>
    </xf>
    <xf numFmtId="9" fontId="27" fillId="3" borderId="16" xfId="0" applyNumberFormat="1" applyFont="1" applyFill="1" applyBorder="1" applyAlignment="1">
      <alignment horizontal="center" vertical="center" wrapText="1"/>
    </xf>
    <xf numFmtId="9" fontId="27" fillId="4" borderId="10" xfId="0" applyNumberFormat="1" applyFont="1" applyFill="1" applyBorder="1" applyAlignment="1">
      <alignment horizontal="center" vertical="center" wrapText="1"/>
    </xf>
    <xf numFmtId="0" fontId="21" fillId="0" borderId="0" xfId="0" applyFont="1" applyAlignment="1">
      <alignment wrapText="1"/>
    </xf>
    <xf numFmtId="0" fontId="43" fillId="0" borderId="0" xfId="0" applyFont="1"/>
    <xf numFmtId="0" fontId="30" fillId="0" borderId="0" xfId="0" applyFont="1"/>
    <xf numFmtId="10" fontId="30" fillId="0" borderId="0" xfId="0" applyNumberFormat="1" applyFont="1"/>
    <xf numFmtId="1" fontId="30" fillId="0" borderId="0" xfId="0" applyNumberFormat="1" applyFont="1"/>
    <xf numFmtId="0" fontId="30" fillId="0" borderId="0" xfId="0" applyFont="1" applyAlignment="1">
      <alignment horizontal="right"/>
    </xf>
    <xf numFmtId="9" fontId="30" fillId="0" borderId="0" xfId="0" applyNumberFormat="1" applyFont="1"/>
    <xf numFmtId="9" fontId="30" fillId="0" borderId="0" xfId="0" applyNumberFormat="1" applyFont="1" applyAlignment="1">
      <alignment horizontal="left" vertical="center" wrapText="1"/>
    </xf>
    <xf numFmtId="0" fontId="43" fillId="0" borderId="0" xfId="3" applyFont="1"/>
    <xf numFmtId="9" fontId="44" fillId="0" borderId="0" xfId="0" applyNumberFormat="1" applyFont="1"/>
    <xf numFmtId="164" fontId="21" fillId="0" borderId="0" xfId="1" applyNumberFormat="1" applyFont="1" applyBorder="1" applyAlignment="1" applyProtection="1">
      <alignment horizontal="center" vertical="center"/>
      <protection hidden="1"/>
    </xf>
    <xf numFmtId="164" fontId="22" fillId="0" borderId="0" xfId="1" applyNumberFormat="1" applyFont="1" applyBorder="1" applyAlignment="1" applyProtection="1">
      <alignment horizontal="center" vertical="center"/>
      <protection hidden="1"/>
    </xf>
    <xf numFmtId="164" fontId="21" fillId="0" borderId="0" xfId="0" applyNumberFormat="1" applyFont="1" applyAlignment="1" applyProtection="1">
      <alignment horizontal="center" vertical="center"/>
      <protection hidden="1"/>
    </xf>
    <xf numFmtId="9" fontId="27" fillId="4" borderId="0" xfId="0" applyNumberFormat="1" applyFont="1" applyFill="1" applyAlignment="1" applyProtection="1">
      <alignment horizontal="center" vertical="center" wrapText="1"/>
      <protection hidden="1"/>
    </xf>
    <xf numFmtId="9" fontId="27" fillId="4" borderId="3" xfId="0" applyNumberFormat="1" applyFont="1" applyFill="1" applyBorder="1" applyAlignment="1" applyProtection="1">
      <alignment horizontal="center" vertical="center" wrapText="1"/>
      <protection hidden="1"/>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3" xfId="0" applyFont="1" applyBorder="1" applyAlignment="1">
      <alignment vertical="center"/>
    </xf>
    <xf numFmtId="0" fontId="23" fillId="0" borderId="3" xfId="0" applyFont="1" applyBorder="1" applyAlignment="1">
      <alignment horizontal="left" vertical="center"/>
    </xf>
    <xf numFmtId="0" fontId="0" fillId="0" borderId="3" xfId="0" applyBorder="1"/>
    <xf numFmtId="164" fontId="23" fillId="0" borderId="0" xfId="1" applyNumberFormat="1" applyFont="1" applyBorder="1" applyAlignment="1">
      <alignment vertical="center"/>
    </xf>
    <xf numFmtId="9" fontId="23" fillId="0" borderId="0" xfId="1" applyFont="1" applyBorder="1" applyAlignment="1">
      <alignment horizontal="center" vertical="center"/>
    </xf>
    <xf numFmtId="164" fontId="21" fillId="0" borderId="3" xfId="0" applyNumberFormat="1" applyFont="1" applyBorder="1" applyAlignment="1" applyProtection="1">
      <alignment horizontal="center" vertical="center"/>
      <protection hidden="1"/>
    </xf>
    <xf numFmtId="9" fontId="21" fillId="0" borderId="0" xfId="0" applyNumberFormat="1" applyFont="1" applyAlignment="1" applyProtection="1">
      <alignment horizontal="center" vertical="center"/>
      <protection hidden="1"/>
    </xf>
    <xf numFmtId="9" fontId="21" fillId="0" borderId="3" xfId="0" applyNumberFormat="1" applyFont="1" applyBorder="1" applyAlignment="1" applyProtection="1">
      <alignment horizontal="center" vertical="center"/>
      <protection hidden="1"/>
    </xf>
    <xf numFmtId="0" fontId="32" fillId="0" borderId="0" xfId="4" applyFont="1" applyAlignment="1">
      <alignment horizontal="left" vertical="top" wrapText="1"/>
    </xf>
    <xf numFmtId="0" fontId="8" fillId="0" borderId="0" xfId="4" applyAlignment="1">
      <alignment horizontal="left" vertical="top" wrapText="1"/>
    </xf>
    <xf numFmtId="0" fontId="8" fillId="0" borderId="0" xfId="4" applyAlignment="1">
      <alignment vertical="top" wrapText="1"/>
    </xf>
    <xf numFmtId="164" fontId="0" fillId="0" borderId="5" xfId="0" applyNumberFormat="1" applyBorder="1"/>
    <xf numFmtId="164" fontId="0" fillId="0" borderId="0" xfId="0" applyNumberFormat="1"/>
    <xf numFmtId="164" fontId="0" fillId="0" borderId="9" xfId="0" applyNumberFormat="1" applyBorder="1"/>
    <xf numFmtId="164" fontId="0" fillId="0" borderId="6" xfId="0" applyNumberFormat="1" applyBorder="1"/>
    <xf numFmtId="164" fontId="0" fillId="0" borderId="16" xfId="0" applyNumberFormat="1" applyBorder="1"/>
    <xf numFmtId="164" fontId="0" fillId="0" borderId="10" xfId="0" applyNumberFormat="1" applyBorder="1"/>
    <xf numFmtId="167" fontId="21" fillId="0" borderId="4" xfId="0" applyNumberFormat="1" applyFont="1" applyBorder="1" applyAlignment="1">
      <alignment horizontal="center" vertical="center"/>
    </xf>
    <xf numFmtId="167" fontId="21" fillId="0" borderId="15" xfId="0" applyNumberFormat="1" applyFont="1" applyBorder="1" applyAlignment="1">
      <alignment horizontal="center" vertical="center"/>
    </xf>
    <xf numFmtId="167" fontId="21" fillId="0" borderId="8" xfId="0" applyNumberFormat="1" applyFont="1" applyBorder="1" applyAlignment="1">
      <alignment horizontal="center" vertical="center"/>
    </xf>
    <xf numFmtId="167" fontId="21" fillId="0" borderId="5" xfId="0" applyNumberFormat="1" applyFont="1" applyBorder="1" applyAlignment="1">
      <alignment horizontal="center" vertical="center"/>
    </xf>
    <xf numFmtId="167" fontId="21" fillId="0" borderId="0" xfId="0" applyNumberFormat="1" applyFont="1" applyAlignment="1">
      <alignment horizontal="center" vertical="center"/>
    </xf>
    <xf numFmtId="167" fontId="21" fillId="0" borderId="9" xfId="0" applyNumberFormat="1" applyFont="1" applyBorder="1" applyAlignment="1">
      <alignment horizontal="center" vertical="center"/>
    </xf>
    <xf numFmtId="167" fontId="0" fillId="0" borderId="5" xfId="0" applyNumberFormat="1" applyBorder="1"/>
    <xf numFmtId="167" fontId="0" fillId="0" borderId="0" xfId="0" applyNumberFormat="1"/>
    <xf numFmtId="167" fontId="0" fillId="0" borderId="9" xfId="0" applyNumberFormat="1" applyBorder="1"/>
    <xf numFmtId="167" fontId="0" fillId="0" borderId="6" xfId="0" applyNumberFormat="1" applyBorder="1"/>
    <xf numFmtId="167" fontId="0" fillId="0" borderId="16" xfId="0" applyNumberFormat="1" applyBorder="1"/>
    <xf numFmtId="167" fontId="0" fillId="0" borderId="10" xfId="0" applyNumberFormat="1" applyBorder="1"/>
    <xf numFmtId="10" fontId="0" fillId="0" borderId="5" xfId="0" applyNumberFormat="1" applyBorder="1"/>
    <xf numFmtId="10" fontId="0" fillId="0" borderId="0" xfId="0" applyNumberFormat="1"/>
    <xf numFmtId="10" fontId="0" fillId="0" borderId="9" xfId="0" applyNumberFormat="1" applyBorder="1"/>
    <xf numFmtId="10" fontId="0" fillId="0" borderId="6" xfId="0" applyNumberFormat="1" applyBorder="1"/>
    <xf numFmtId="10" fontId="0" fillId="0" borderId="16" xfId="0" applyNumberFormat="1" applyBorder="1"/>
    <xf numFmtId="10" fontId="0" fillId="0" borderId="10" xfId="0" applyNumberFormat="1" applyBorder="1"/>
    <xf numFmtId="0" fontId="10" fillId="0" borderId="0" xfId="0" applyFont="1" applyAlignment="1">
      <alignment vertical="center"/>
    </xf>
    <xf numFmtId="0" fontId="46" fillId="0" borderId="0" xfId="0" applyFont="1"/>
    <xf numFmtId="0" fontId="47" fillId="0" borderId="0" xfId="0" applyFont="1" applyAlignment="1">
      <alignment horizontal="left" indent="1"/>
    </xf>
    <xf numFmtId="0" fontId="47" fillId="0" borderId="0" xfId="0" applyFont="1"/>
    <xf numFmtId="9" fontId="10" fillId="0" borderId="0" xfId="0" applyNumberFormat="1" applyFont="1" applyAlignment="1" applyProtection="1">
      <alignment horizontal="center" vertical="center"/>
      <protection hidden="1"/>
    </xf>
    <xf numFmtId="0" fontId="33" fillId="0" borderId="0" xfId="4" applyFont="1" applyAlignment="1">
      <alignment horizontal="left" wrapText="1"/>
    </xf>
    <xf numFmtId="0" fontId="32" fillId="0" borderId="0" xfId="4" applyFont="1" applyAlignment="1">
      <alignment horizontal="left" wrapText="1"/>
    </xf>
    <xf numFmtId="0" fontId="8" fillId="0" borderId="0" xfId="4" applyAlignment="1">
      <alignment horizontal="left" wrapText="1"/>
    </xf>
    <xf numFmtId="0" fontId="4" fillId="0" borderId="0" xfId="4" applyFont="1" applyAlignment="1">
      <alignment horizontal="left" wrapText="1"/>
    </xf>
    <xf numFmtId="0" fontId="35" fillId="0" borderId="0" xfId="4" applyFont="1" applyAlignment="1">
      <alignment horizontal="left" wrapText="1"/>
    </xf>
    <xf numFmtId="0" fontId="37" fillId="0" borderId="0" xfId="4" applyFont="1" applyAlignment="1">
      <alignment horizontal="left" wrapText="1"/>
    </xf>
    <xf numFmtId="0" fontId="38" fillId="0" borderId="0" xfId="4" applyFont="1" applyAlignment="1">
      <alignment horizontal="left" wrapText="1"/>
    </xf>
    <xf numFmtId="0" fontId="5" fillId="0" borderId="0" xfId="4" applyFont="1" applyAlignment="1">
      <alignment horizontal="left" wrapText="1"/>
    </xf>
    <xf numFmtId="0" fontId="45" fillId="6" borderId="0" xfId="4" applyFont="1" applyFill="1" applyAlignment="1">
      <alignment horizontal="left" wrapText="1"/>
    </xf>
    <xf numFmtId="0" fontId="31" fillId="0" borderId="0" xfId="4" applyFont="1" applyAlignment="1">
      <alignment horizontal="left" wrapText="1"/>
    </xf>
    <xf numFmtId="0" fontId="6" fillId="0" borderId="0" xfId="4" applyFont="1" applyAlignment="1">
      <alignment horizontal="left" wrapText="1"/>
    </xf>
    <xf numFmtId="166" fontId="8" fillId="0" borderId="0" xfId="4" applyNumberFormat="1" applyAlignment="1">
      <alignment horizontal="left" wrapText="1"/>
    </xf>
    <xf numFmtId="0" fontId="2" fillId="0" borderId="0" xfId="4" applyFont="1" applyAlignment="1">
      <alignment horizontal="left" wrapText="1"/>
    </xf>
    <xf numFmtId="0" fontId="39" fillId="0" borderId="0" xfId="4" applyFont="1" applyAlignment="1">
      <alignment horizontal="left" wrapText="1"/>
    </xf>
    <xf numFmtId="0" fontId="8" fillId="5" borderId="0" xfId="4" applyFill="1" applyAlignment="1">
      <alignment horizontal="left" wrapText="1"/>
    </xf>
    <xf numFmtId="0" fontId="6" fillId="5" borderId="0" xfId="4" applyFont="1" applyFill="1" applyAlignment="1">
      <alignment wrapText="1"/>
    </xf>
    <xf numFmtId="0" fontId="40" fillId="0" borderId="0" xfId="4" applyFont="1" applyAlignment="1">
      <alignment horizontal="left" wrapText="1"/>
    </xf>
    <xf numFmtId="0" fontId="3" fillId="0" borderId="0" xfId="4" applyFont="1" applyAlignment="1">
      <alignment horizontal="left" wrapText="1"/>
    </xf>
    <xf numFmtId="0" fontId="31" fillId="5" borderId="0" xfId="4" applyFont="1" applyFill="1" applyAlignment="1">
      <alignment horizontal="left" wrapText="1"/>
    </xf>
    <xf numFmtId="0" fontId="6" fillId="5" borderId="0" xfId="4" applyFont="1" applyFill="1" applyAlignment="1">
      <alignment horizontal="left" wrapText="1"/>
    </xf>
    <xf numFmtId="0" fontId="6" fillId="0" borderId="0" xfId="6" applyAlignment="1">
      <alignment horizontal="left" wrapText="1"/>
    </xf>
    <xf numFmtId="0" fontId="10" fillId="0" borderId="2" xfId="0" applyFont="1" applyBorder="1" applyAlignment="1">
      <alignment vertical="center"/>
    </xf>
    <xf numFmtId="0" fontId="2" fillId="5" borderId="0" xfId="4" applyFont="1" applyFill="1" applyAlignment="1">
      <alignment horizontal="left" wrapText="1"/>
    </xf>
    <xf numFmtId="0" fontId="1" fillId="0" borderId="0" xfId="4" applyFont="1" applyAlignment="1">
      <alignment horizontal="left" wrapText="1"/>
    </xf>
    <xf numFmtId="0" fontId="23" fillId="5" borderId="0" xfId="0" applyFont="1" applyFill="1" applyAlignment="1">
      <alignment horizontal="left" vertical="top" wrapText="1"/>
    </xf>
    <xf numFmtId="0" fontId="21" fillId="0" borderId="0" xfId="0" applyFont="1" applyAlignment="1">
      <alignment horizontal="left" wrapText="1"/>
    </xf>
    <xf numFmtId="3" fontId="19" fillId="0" borderId="0" xfId="0" applyNumberFormat="1" applyFont="1" applyAlignment="1">
      <alignment horizontal="left" vertical="center" wrapText="1"/>
    </xf>
    <xf numFmtId="0" fontId="21" fillId="0" borderId="0" xfId="0" applyFont="1" applyAlignment="1">
      <alignment horizontal="left" vertical="center" wrapText="1"/>
    </xf>
    <xf numFmtId="0" fontId="24" fillId="2" borderId="1" xfId="0" applyFont="1" applyFill="1" applyBorder="1" applyAlignment="1">
      <alignment horizontal="center" vertical="center" wrapText="1"/>
    </xf>
    <xf numFmtId="0" fontId="21" fillId="0" borderId="0" xfId="0" applyFont="1" applyAlignment="1">
      <alignment horizontal="left"/>
    </xf>
    <xf numFmtId="0" fontId="21" fillId="0" borderId="3" xfId="0" applyFont="1" applyBorder="1" applyAlignment="1">
      <alignment horizontal="left" wrapText="1"/>
    </xf>
    <xf numFmtId="0" fontId="26" fillId="0" borderId="14"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26" fillId="0" borderId="17" xfId="0" applyFont="1" applyBorder="1" applyAlignment="1">
      <alignment horizontal="center" wrapText="1"/>
    </xf>
    <xf numFmtId="0" fontId="26" fillId="0" borderId="14" xfId="0" applyFont="1" applyBorder="1" applyAlignment="1">
      <alignment horizontal="center" wrapText="1"/>
    </xf>
    <xf numFmtId="0" fontId="26" fillId="0" borderId="18" xfId="0" applyFont="1" applyBorder="1" applyAlignment="1">
      <alignment horizontal="center" wrapText="1"/>
    </xf>
    <xf numFmtId="0" fontId="22" fillId="0" borderId="17" xfId="0" applyFont="1" applyBorder="1" applyAlignment="1">
      <alignment horizontal="center" wrapText="1"/>
    </xf>
    <xf numFmtId="0" fontId="22" fillId="0" borderId="18" xfId="0" applyFont="1" applyBorder="1" applyAlignment="1">
      <alignment horizontal="center" wrapText="1"/>
    </xf>
    <xf numFmtId="0" fontId="10" fillId="0" borderId="14" xfId="0" applyFont="1" applyBorder="1" applyAlignment="1">
      <alignment horizontal="center"/>
    </xf>
    <xf numFmtId="0" fontId="0" fillId="0" borderId="17" xfId="0" applyBorder="1" applyAlignment="1">
      <alignment horizontal="center"/>
    </xf>
    <xf numFmtId="0" fontId="0" fillId="0" borderId="18" xfId="0" applyBorder="1" applyAlignment="1">
      <alignment horizontal="center"/>
    </xf>
  </cellXfs>
  <cellStyles count="7">
    <cellStyle name="Normal" xfId="0" builtinId="0"/>
    <cellStyle name="Normal 2" xfId="3" xr:uid="{00000000-0005-0000-0000-000001000000}"/>
    <cellStyle name="Normal 3" xfId="4" xr:uid="{00000000-0005-0000-0000-000002000000}"/>
    <cellStyle name="Normal 3 2" xfId="6" xr:uid="{00000000-0005-0000-0000-000003000000}"/>
    <cellStyle name="Normal 4" xfId="5" xr:uid="{00000000-0005-0000-0000-000004000000}"/>
    <cellStyle name="Per cent" xfId="1" builtinId="5"/>
    <cellStyle name="Percent 2" xfId="2" xr:uid="{00000000-0005-0000-0000-000006000000}"/>
  </cellStyles>
  <dxfs count="6">
    <dxf>
      <fill>
        <patternFill>
          <bgColor indexed="10"/>
        </patternFill>
      </fill>
    </dxf>
    <dxf>
      <fill>
        <patternFill>
          <bgColor rgb="FFFF9900"/>
        </patternFill>
      </fill>
    </dxf>
    <dxf>
      <fill>
        <patternFill>
          <bgColor indexed="42"/>
        </patternFill>
      </fill>
    </dxf>
    <dxf>
      <fill>
        <patternFill>
          <bgColor indexed="57"/>
        </patternFill>
      </fill>
    </dxf>
    <dxf>
      <fill>
        <patternFill>
          <bgColor theme="0"/>
        </patternFill>
      </fill>
    </dxf>
    <dxf>
      <fill>
        <patternFill>
          <bgColor theme="0"/>
        </patternFill>
      </fill>
    </dxf>
  </dxfs>
  <tableStyles count="0" defaultTableStyle="TableStyleMedium2" defaultPivotStyle="PivotStyleLight16"/>
  <colors>
    <mruColors>
      <color rgb="FF558ED5"/>
      <color rgb="FFA3CAFF"/>
      <color rgb="FFDDECFF"/>
      <color rgb="FFFF0000"/>
      <color rgb="FFFF9900"/>
      <color rgb="FFCCFFCC"/>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a:pPr>
            <a:r>
              <a:rPr lang="en-GB" sz="1400" b="1" i="0" baseline="0">
                <a:effectLst/>
                <a:latin typeface="Arial" panose="020B0604020202020204" pitchFamily="34" charset="0"/>
                <a:cs typeface="Arial" panose="020B0604020202020204" pitchFamily="34" charset="0"/>
              </a:rPr>
              <a:t>Trends in completion, attainment and success rates</a:t>
            </a:r>
            <a:endParaRPr lang="en-GB" sz="1050">
              <a:effectLst/>
              <a:latin typeface="Arial" panose="020B0604020202020204" pitchFamily="34" charset="0"/>
              <a:cs typeface="Arial" panose="020B0604020202020204" pitchFamily="34" charset="0"/>
            </a:endParaRPr>
          </a:p>
        </c:rich>
      </c:tx>
      <c:layout>
        <c:manualLayout>
          <c:xMode val="edge"/>
          <c:yMode val="edge"/>
          <c:x val="7.9244256540699776E-2"/>
          <c:y val="1.2795313963759745E-2"/>
        </c:manualLayout>
      </c:layout>
      <c:overlay val="0"/>
    </c:title>
    <c:autoTitleDeleted val="0"/>
    <c:plotArea>
      <c:layout>
        <c:manualLayout>
          <c:layoutTarget val="inner"/>
          <c:xMode val="edge"/>
          <c:yMode val="edge"/>
          <c:x val="7.8956150216633214E-2"/>
          <c:y val="9.3339954127355698E-2"/>
          <c:w val="0.87553743835117959"/>
          <c:h val="0.72831287980894277"/>
        </c:manualLayout>
      </c:layout>
      <c:barChart>
        <c:barDir val="col"/>
        <c:grouping val="stacked"/>
        <c:varyColors val="0"/>
        <c:ser>
          <c:idx val="0"/>
          <c:order val="0"/>
          <c:tx>
            <c:strRef>
              <c:f>LOR!$D$4</c:f>
              <c:strCache>
                <c:ptCount val="1"/>
                <c:pt idx="0">
                  <c:v>Completion</c:v>
                </c:pt>
              </c:strCache>
            </c:strRef>
          </c:tx>
          <c:spPr>
            <a:solidFill>
              <a:srgbClr val="DDECFF"/>
            </a:solidFill>
            <a:ln w="12700">
              <a:solidFill>
                <a:srgbClr val="000000"/>
              </a:solidFill>
            </a:ln>
          </c:spPr>
          <c:invertIfNegative val="0"/>
          <c:dLbls>
            <c:numFmt formatCode="&quot;Completion,&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2022/23</c:v>
                </c:pt>
                <c:pt idx="6">
                  <c:v>2023/24</c:v>
                </c:pt>
                <c:pt idx="10">
                  <c:v>2024/25</c:v>
                </c:pt>
              </c:strCache>
            </c:strRef>
          </c:cat>
          <c:val>
            <c:numRef>
              <c:f>LOR!$D$5:$D$17</c:f>
              <c:numCache>
                <c:formatCode>0%</c:formatCode>
                <c:ptCount val="13"/>
                <c:pt idx="1">
                  <c:v>0.96</c:v>
                </c:pt>
                <c:pt idx="5">
                  <c:v>0.95</c:v>
                </c:pt>
                <c:pt idx="9">
                  <c:v>0.95</c:v>
                </c:pt>
              </c:numCache>
            </c:numRef>
          </c:val>
          <c:extLst>
            <c:ext xmlns:c16="http://schemas.microsoft.com/office/drawing/2014/chart" uri="{C3380CC4-5D6E-409C-BE32-E72D297353CC}">
              <c16:uniqueId val="{00000000-27F5-49A4-A886-22670ACE55B0}"/>
            </c:ext>
          </c:extLst>
        </c:ser>
        <c:ser>
          <c:idx val="1"/>
          <c:order val="1"/>
          <c:tx>
            <c:strRef>
              <c:f>LOR!$E$4</c:f>
              <c:strCache>
                <c:ptCount val="1"/>
                <c:pt idx="0">
                  <c:v>Attainment</c:v>
                </c:pt>
              </c:strCache>
            </c:strRef>
          </c:tx>
          <c:spPr>
            <a:solidFill>
              <a:schemeClr val="tx2">
                <a:lumMod val="40000"/>
                <a:lumOff val="60000"/>
              </a:schemeClr>
            </a:solidFill>
            <a:ln w="12700">
              <a:solidFill>
                <a:srgbClr val="000000"/>
              </a:solidFill>
            </a:ln>
          </c:spPr>
          <c:invertIfNegative val="0"/>
          <c:dPt>
            <c:idx val="2"/>
            <c:invertIfNegative val="0"/>
            <c:bubble3D val="0"/>
            <c:spPr>
              <a:solidFill>
                <a:srgbClr val="A3CAFF"/>
              </a:solidFill>
              <a:ln w="12700">
                <a:solidFill>
                  <a:srgbClr val="000000"/>
                </a:solidFill>
              </a:ln>
            </c:spPr>
            <c:extLst>
              <c:ext xmlns:c16="http://schemas.microsoft.com/office/drawing/2014/chart" uri="{C3380CC4-5D6E-409C-BE32-E72D297353CC}">
                <c16:uniqueId val="{00000002-27F5-49A4-A886-22670ACE55B0}"/>
              </c:ext>
            </c:extLst>
          </c:dPt>
          <c:dPt>
            <c:idx val="6"/>
            <c:invertIfNegative val="0"/>
            <c:bubble3D val="0"/>
            <c:spPr>
              <a:solidFill>
                <a:srgbClr val="A3CAFF"/>
              </a:solidFill>
              <a:ln w="12700">
                <a:solidFill>
                  <a:srgbClr val="000000"/>
                </a:solidFill>
              </a:ln>
            </c:spPr>
            <c:extLst>
              <c:ext xmlns:c16="http://schemas.microsoft.com/office/drawing/2014/chart" uri="{C3380CC4-5D6E-409C-BE32-E72D297353CC}">
                <c16:uniqueId val="{00000004-27F5-49A4-A886-22670ACE55B0}"/>
              </c:ext>
            </c:extLst>
          </c:dPt>
          <c:dPt>
            <c:idx val="10"/>
            <c:invertIfNegative val="0"/>
            <c:bubble3D val="0"/>
            <c:spPr>
              <a:solidFill>
                <a:srgbClr val="A3CAFF"/>
              </a:solidFill>
              <a:ln w="12700">
                <a:solidFill>
                  <a:srgbClr val="000000"/>
                </a:solidFill>
              </a:ln>
            </c:spPr>
            <c:extLst>
              <c:ext xmlns:c16="http://schemas.microsoft.com/office/drawing/2014/chart" uri="{C3380CC4-5D6E-409C-BE32-E72D297353CC}">
                <c16:uniqueId val="{00000006-27F5-49A4-A886-22670ACE55B0}"/>
              </c:ext>
            </c:extLst>
          </c:dPt>
          <c:dLbls>
            <c:numFmt formatCode="&quot;Attainment,&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2022/23</c:v>
                </c:pt>
                <c:pt idx="6">
                  <c:v>2023/24</c:v>
                </c:pt>
                <c:pt idx="10">
                  <c:v>2024/25</c:v>
                </c:pt>
              </c:strCache>
            </c:strRef>
          </c:cat>
          <c:val>
            <c:numRef>
              <c:f>LOR!$E$5:$E$17</c:f>
              <c:numCache>
                <c:formatCode>General</c:formatCode>
                <c:ptCount val="13"/>
                <c:pt idx="2" formatCode="0%">
                  <c:v>0.89</c:v>
                </c:pt>
                <c:pt idx="6" formatCode="0%">
                  <c:v>0.89</c:v>
                </c:pt>
                <c:pt idx="10" formatCode="0%">
                  <c:v>0.9</c:v>
                </c:pt>
              </c:numCache>
            </c:numRef>
          </c:val>
          <c:extLst>
            <c:ext xmlns:c16="http://schemas.microsoft.com/office/drawing/2014/chart" uri="{C3380CC4-5D6E-409C-BE32-E72D297353CC}">
              <c16:uniqueId val="{00000007-27F5-49A4-A886-22670ACE55B0}"/>
            </c:ext>
          </c:extLst>
        </c:ser>
        <c:ser>
          <c:idx val="2"/>
          <c:order val="2"/>
          <c:tx>
            <c:strRef>
              <c:f>LOR!$F$4</c:f>
              <c:strCache>
                <c:ptCount val="1"/>
                <c:pt idx="0">
                  <c:v>Success</c:v>
                </c:pt>
              </c:strCache>
            </c:strRef>
          </c:tx>
          <c:spPr>
            <a:solidFill>
              <a:srgbClr val="558ED5"/>
            </a:solidFill>
            <a:ln w="12700">
              <a:solidFill>
                <a:srgbClr val="000000"/>
              </a:solidFill>
            </a:ln>
          </c:spPr>
          <c:invertIfNegative val="0"/>
          <c:dLbls>
            <c:numFmt formatCode="&quot;Success,&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2022/23</c:v>
                </c:pt>
                <c:pt idx="6">
                  <c:v>2023/24</c:v>
                </c:pt>
                <c:pt idx="10">
                  <c:v>2024/25</c:v>
                </c:pt>
              </c:strCache>
            </c:strRef>
          </c:cat>
          <c:val>
            <c:numRef>
              <c:f>LOR!$F$5:$F$17</c:f>
              <c:numCache>
                <c:formatCode>General</c:formatCode>
                <c:ptCount val="13"/>
                <c:pt idx="3" formatCode="0%">
                  <c:v>0.86</c:v>
                </c:pt>
                <c:pt idx="7" formatCode="0%">
                  <c:v>0.86</c:v>
                </c:pt>
                <c:pt idx="11" formatCode="0%">
                  <c:v>0.86</c:v>
                </c:pt>
              </c:numCache>
            </c:numRef>
          </c:val>
          <c:extLst>
            <c:ext xmlns:c16="http://schemas.microsoft.com/office/drawing/2014/chart" uri="{C3380CC4-5D6E-409C-BE32-E72D297353CC}">
              <c16:uniqueId val="{00000008-27F5-49A4-A886-22670ACE55B0}"/>
            </c:ext>
          </c:extLst>
        </c:ser>
        <c:ser>
          <c:idx val="3"/>
          <c:order val="3"/>
          <c:tx>
            <c:strRef>
              <c:f>LOR!$G$4</c:f>
              <c:strCache>
                <c:ptCount val="1"/>
                <c:pt idx="0">
                  <c:v>Dark Green</c:v>
                </c:pt>
              </c:strCache>
            </c:strRef>
          </c:tx>
          <c:spPr>
            <a:solidFill>
              <a:srgbClr val="339966"/>
            </a:solidFill>
            <a:ln w="12700">
              <a:solidFill>
                <a:srgbClr val="000000"/>
              </a:solidFill>
            </a:ln>
          </c:spPr>
          <c:invertIfNegative val="0"/>
          <c:dLbls>
            <c:numFmt formatCode="&quot;Success,&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2022/23</c:v>
                </c:pt>
                <c:pt idx="6">
                  <c:v>2023/24</c:v>
                </c:pt>
                <c:pt idx="10">
                  <c:v>2024/25</c:v>
                </c:pt>
              </c:strCache>
            </c:strRef>
          </c:cat>
          <c:val>
            <c:numRef>
              <c:f>LOR!$G$5:$G$17</c:f>
              <c:numCache>
                <c:formatCode>General</c:formatCode>
                <c:ptCount val="13"/>
              </c:numCache>
            </c:numRef>
          </c:val>
          <c:extLst>
            <c:ext xmlns:c16="http://schemas.microsoft.com/office/drawing/2014/chart" uri="{C3380CC4-5D6E-409C-BE32-E72D297353CC}">
              <c16:uniqueId val="{00000009-27F5-49A4-A886-22670ACE55B0}"/>
            </c:ext>
          </c:extLst>
        </c:ser>
        <c:ser>
          <c:idx val="4"/>
          <c:order val="4"/>
          <c:tx>
            <c:strRef>
              <c:f>LOR!$H$4</c:f>
              <c:strCache>
                <c:ptCount val="1"/>
                <c:pt idx="0">
                  <c:v>Green</c:v>
                </c:pt>
              </c:strCache>
            </c:strRef>
          </c:tx>
          <c:spPr>
            <a:solidFill>
              <a:srgbClr val="CCFFCC"/>
            </a:solidFill>
            <a:ln w="12700">
              <a:solidFill>
                <a:srgbClr val="000000"/>
              </a:solidFill>
            </a:ln>
          </c:spPr>
          <c:invertIfNegative val="0"/>
          <c:dLbls>
            <c:numFmt formatCode="&quot;Success,&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2022/23</c:v>
                </c:pt>
                <c:pt idx="6">
                  <c:v>2023/24</c:v>
                </c:pt>
                <c:pt idx="10">
                  <c:v>2024/25</c:v>
                </c:pt>
              </c:strCache>
            </c:strRef>
          </c:cat>
          <c:val>
            <c:numRef>
              <c:f>LOR!$H$5:$H$17</c:f>
              <c:numCache>
                <c:formatCode>General</c:formatCode>
                <c:ptCount val="13"/>
              </c:numCache>
            </c:numRef>
          </c:val>
          <c:extLst>
            <c:ext xmlns:c16="http://schemas.microsoft.com/office/drawing/2014/chart" uri="{C3380CC4-5D6E-409C-BE32-E72D297353CC}">
              <c16:uniqueId val="{0000000A-27F5-49A4-A886-22670ACE55B0}"/>
            </c:ext>
          </c:extLst>
        </c:ser>
        <c:ser>
          <c:idx val="5"/>
          <c:order val="5"/>
          <c:tx>
            <c:strRef>
              <c:f>LOR!$I$4</c:f>
              <c:strCache>
                <c:ptCount val="1"/>
                <c:pt idx="0">
                  <c:v>Orange</c:v>
                </c:pt>
              </c:strCache>
            </c:strRef>
          </c:tx>
          <c:spPr>
            <a:solidFill>
              <a:srgbClr val="FF9900"/>
            </a:solidFill>
            <a:ln w="12700">
              <a:solidFill>
                <a:srgbClr val="000000"/>
              </a:solidFill>
            </a:ln>
          </c:spPr>
          <c:invertIfNegative val="0"/>
          <c:dLbls>
            <c:numFmt formatCode="&quot;Success,&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2022/23</c:v>
                </c:pt>
                <c:pt idx="6">
                  <c:v>2023/24</c:v>
                </c:pt>
                <c:pt idx="10">
                  <c:v>2024/25</c:v>
                </c:pt>
              </c:strCache>
            </c:strRef>
          </c:cat>
          <c:val>
            <c:numRef>
              <c:f>LOR!$I$5:$I$17</c:f>
              <c:numCache>
                <c:formatCode>General</c:formatCode>
                <c:ptCount val="13"/>
              </c:numCache>
            </c:numRef>
          </c:val>
          <c:extLst>
            <c:ext xmlns:c16="http://schemas.microsoft.com/office/drawing/2014/chart" uri="{C3380CC4-5D6E-409C-BE32-E72D297353CC}">
              <c16:uniqueId val="{0000000B-27F5-49A4-A886-22670ACE55B0}"/>
            </c:ext>
          </c:extLst>
        </c:ser>
        <c:ser>
          <c:idx val="6"/>
          <c:order val="6"/>
          <c:tx>
            <c:strRef>
              <c:f>LOR!$J$4</c:f>
              <c:strCache>
                <c:ptCount val="1"/>
                <c:pt idx="0">
                  <c:v>Red</c:v>
                </c:pt>
              </c:strCache>
            </c:strRef>
          </c:tx>
          <c:spPr>
            <a:solidFill>
              <a:srgbClr val="FF0000"/>
            </a:solidFill>
            <a:ln w="12700">
              <a:solidFill>
                <a:srgbClr val="000000"/>
              </a:solidFill>
            </a:ln>
          </c:spPr>
          <c:invertIfNegative val="0"/>
          <c:dLbls>
            <c:numFmt formatCode="&quot;Success,&quot;\ 0%;;;" sourceLinked="0"/>
            <c:spPr>
              <a:noFill/>
              <a:ln>
                <a:noFill/>
              </a:ln>
              <a:effectLst/>
            </c:spPr>
            <c:txPr>
              <a:bodyPr rot="-5400000" vert="horz"/>
              <a:lstStyle/>
              <a:p>
                <a:pPr>
                  <a:defRPr sz="9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LOR!$B$5:$B$17</c:f>
              <c:strCache>
                <c:ptCount val="11"/>
                <c:pt idx="2">
                  <c:v>2022/23</c:v>
                </c:pt>
                <c:pt idx="6">
                  <c:v>2023/24</c:v>
                </c:pt>
                <c:pt idx="10">
                  <c:v>2024/25</c:v>
                </c:pt>
              </c:strCache>
            </c:strRef>
          </c:cat>
          <c:val>
            <c:numRef>
              <c:f>LOR!$J$5:$J$17</c:f>
              <c:numCache>
                <c:formatCode>General</c:formatCode>
                <c:ptCount val="13"/>
              </c:numCache>
            </c:numRef>
          </c:val>
          <c:extLst>
            <c:ext xmlns:c16="http://schemas.microsoft.com/office/drawing/2014/chart" uri="{C3380CC4-5D6E-409C-BE32-E72D297353CC}">
              <c16:uniqueId val="{0000000C-27F5-49A4-A886-22670ACE55B0}"/>
            </c:ext>
          </c:extLst>
        </c:ser>
        <c:dLbls>
          <c:showLegendKey val="0"/>
          <c:showVal val="0"/>
          <c:showCatName val="0"/>
          <c:showSerName val="0"/>
          <c:showPercent val="0"/>
          <c:showBubbleSize val="0"/>
        </c:dLbls>
        <c:gapWidth val="0"/>
        <c:overlap val="100"/>
        <c:axId val="95565696"/>
        <c:axId val="95567232"/>
      </c:barChart>
      <c:barChart>
        <c:barDir val="col"/>
        <c:grouping val="stacked"/>
        <c:varyColors val="0"/>
        <c:ser>
          <c:idx val="8"/>
          <c:order val="7"/>
          <c:tx>
            <c:strRef>
              <c:f>LOR!$C$4</c:f>
              <c:strCache>
                <c:ptCount val="1"/>
                <c:pt idx="0">
                  <c:v>Sector success rate</c:v>
                </c:pt>
              </c:strCache>
            </c:strRef>
          </c:tx>
          <c:spPr>
            <a:noFill/>
            <a:ln>
              <a:noFill/>
            </a:ln>
          </c:spPr>
          <c:invertIfNegative val="0"/>
          <c:cat>
            <c:strRef>
              <c:f>LOR!$B$5:$B$17</c:f>
              <c:strCache>
                <c:ptCount val="11"/>
                <c:pt idx="2">
                  <c:v>2022/23</c:v>
                </c:pt>
                <c:pt idx="6">
                  <c:v>2023/24</c:v>
                </c:pt>
                <c:pt idx="10">
                  <c:v>2024/25</c:v>
                </c:pt>
              </c:strCache>
            </c:strRef>
          </c:cat>
          <c:val>
            <c:numRef>
              <c:f>LOR!$C$5:$C$17</c:f>
              <c:numCache>
                <c:formatCode>0.00%</c:formatCode>
                <c:ptCount val="13"/>
                <c:pt idx="0">
                  <c:v>0.87</c:v>
                </c:pt>
                <c:pt idx="12">
                  <c:v>0.87</c:v>
                </c:pt>
              </c:numCache>
            </c:numRef>
          </c:val>
          <c:extLst>
            <c:ext xmlns:c16="http://schemas.microsoft.com/office/drawing/2014/chart" uri="{C3380CC4-5D6E-409C-BE32-E72D297353CC}">
              <c16:uniqueId val="{0000000D-27F5-49A4-A886-22670ACE55B0}"/>
            </c:ext>
          </c:extLst>
        </c:ser>
        <c:dLbls>
          <c:showLegendKey val="0"/>
          <c:showVal val="0"/>
          <c:showCatName val="0"/>
          <c:showSerName val="0"/>
          <c:showPercent val="0"/>
          <c:showBubbleSize val="0"/>
        </c:dLbls>
        <c:gapWidth val="0"/>
        <c:overlap val="100"/>
        <c:serLines>
          <c:spPr>
            <a:ln w="25400">
              <a:solidFill>
                <a:schemeClr val="tx1">
                  <a:shade val="95000"/>
                  <a:satMod val="105000"/>
                </a:schemeClr>
              </a:solidFill>
              <a:prstDash val="dash"/>
            </a:ln>
          </c:spPr>
        </c:serLines>
        <c:axId val="95574656"/>
        <c:axId val="95573120"/>
      </c:barChart>
      <c:catAx>
        <c:axId val="95565696"/>
        <c:scaling>
          <c:orientation val="minMax"/>
        </c:scaling>
        <c:delete val="0"/>
        <c:axPos val="b"/>
        <c:numFmt formatCode="General" sourceLinked="1"/>
        <c:majorTickMark val="none"/>
        <c:minorTickMark val="out"/>
        <c:tickLblPos val="nextTo"/>
        <c:spPr>
          <a:ln>
            <a:noFill/>
          </a:ln>
        </c:spPr>
        <c:txPr>
          <a:bodyPr/>
          <a:lstStyle/>
          <a:p>
            <a:pPr>
              <a:defRPr>
                <a:solidFill>
                  <a:schemeClr val="tx1"/>
                </a:solidFill>
              </a:defRPr>
            </a:pPr>
            <a:endParaRPr lang="en-US"/>
          </a:p>
        </c:txPr>
        <c:crossAx val="95567232"/>
        <c:crosses val="autoZero"/>
        <c:auto val="0"/>
        <c:lblAlgn val="ctr"/>
        <c:lblOffset val="100"/>
        <c:noMultiLvlLbl val="0"/>
      </c:catAx>
      <c:valAx>
        <c:axId val="95567232"/>
        <c:scaling>
          <c:orientation val="minMax"/>
          <c:max val="1"/>
          <c:min val="0"/>
        </c:scaling>
        <c:delete val="0"/>
        <c:axPos val="l"/>
        <c:majorGridlines/>
        <c:numFmt formatCode="0%" sourceLinked="0"/>
        <c:majorTickMark val="out"/>
        <c:minorTickMark val="none"/>
        <c:tickLblPos val="nextTo"/>
        <c:spPr>
          <a:ln>
            <a:solidFill>
              <a:sysClr val="windowText" lastClr="000000"/>
            </a:solidFill>
          </a:ln>
        </c:spPr>
        <c:crossAx val="95565696"/>
        <c:crosses val="autoZero"/>
        <c:crossBetween val="midCat"/>
        <c:majorUnit val="0.2"/>
        <c:minorUnit val="2.0000000000000004E-2"/>
      </c:valAx>
      <c:valAx>
        <c:axId val="95573120"/>
        <c:scaling>
          <c:orientation val="minMax"/>
        </c:scaling>
        <c:delete val="1"/>
        <c:axPos val="r"/>
        <c:numFmt formatCode="0.00%" sourceLinked="1"/>
        <c:majorTickMark val="out"/>
        <c:minorTickMark val="none"/>
        <c:tickLblPos val="nextTo"/>
        <c:crossAx val="95574656"/>
        <c:crosses val="max"/>
        <c:crossBetween val="midCat"/>
      </c:valAx>
      <c:catAx>
        <c:axId val="95574656"/>
        <c:scaling>
          <c:orientation val="minMax"/>
        </c:scaling>
        <c:delete val="1"/>
        <c:axPos val="t"/>
        <c:numFmt formatCode="General" sourceLinked="1"/>
        <c:majorTickMark val="none"/>
        <c:minorTickMark val="none"/>
        <c:tickLblPos val="nextTo"/>
        <c:crossAx val="95573120"/>
        <c:crosses val="max"/>
        <c:auto val="1"/>
        <c:lblAlgn val="ctr"/>
        <c:lblOffset val="100"/>
        <c:noMultiLvlLbl val="0"/>
      </c:catAx>
      <c:spPr>
        <a:noFill/>
        <a:ln>
          <a:solidFill>
            <a:sysClr val="windowText" lastClr="000000"/>
          </a:solidFill>
        </a:ln>
      </c:spPr>
    </c:plotArea>
    <c:plotVisOnly val="1"/>
    <c:dispBlanksAs val="gap"/>
    <c:showDLblsOverMax val="0"/>
  </c:chart>
  <c:spPr>
    <a:ln w="12700">
      <a:solidFill>
        <a:sysClr val="windowText" lastClr="000000"/>
      </a:solidFill>
    </a:ln>
  </c:spPr>
  <c:printSettings>
    <c:headerFooter alignWithMargins="0"/>
    <c:pageMargins b="1" l="0.75" r="0.75" t="1" header="0.5" footer="0.5"/>
    <c:pageSetup paperSize="9" orientation="landscape" horizontalDpi="300" verticalDpi="300"/>
  </c:printSettings>
  <c:userShapes r:id="rId1"/>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Providers!$A$18"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1.png"/><Relationship Id="rId1" Type="http://schemas.openxmlformats.org/officeDocument/2006/relationships/image" Target="../media/image3.emf"/><Relationship Id="rId5" Type="http://schemas.openxmlformats.org/officeDocument/2006/relationships/image" Target="../media/image6.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19</xdr:row>
      <xdr:rowOff>0</xdr:rowOff>
    </xdr:from>
    <xdr:to>
      <xdr:col>0</xdr:col>
      <xdr:colOff>6981825</xdr:colOff>
      <xdr:row>19</xdr:row>
      <xdr:rowOff>2859750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38100" y="6048375"/>
          <a:ext cx="6943725" cy="2859750"/>
        </a:xfrm>
        <a:prstGeom prst="rect">
          <a:avLst/>
        </a:prstGeom>
      </xdr:spPr>
    </xdr:pic>
    <xdr:clientData/>
  </xdr:twoCellAnchor>
  <xdr:twoCellAnchor editAs="oneCell">
    <xdr:from>
      <xdr:col>0</xdr:col>
      <xdr:colOff>8060531</xdr:colOff>
      <xdr:row>0</xdr:row>
      <xdr:rowOff>23813</xdr:rowOff>
    </xdr:from>
    <xdr:to>
      <xdr:col>1</xdr:col>
      <xdr:colOff>3176</xdr:colOff>
      <xdr:row>3</xdr:row>
      <xdr:rowOff>4267</xdr:rowOff>
    </xdr:to>
    <xdr:pic>
      <xdr:nvPicPr>
        <xdr:cNvPr id="3" name="Picture 2">
          <a:extLst>
            <a:ext uri="{FF2B5EF4-FFF2-40B4-BE49-F238E27FC236}">
              <a16:creationId xmlns:a16="http://schemas.microsoft.com/office/drawing/2014/main" id="{048191C6-DC6C-4139-9322-ABFC40E20A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60531" y="23813"/>
          <a:ext cx="1731170" cy="1111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14</xdr:row>
      <xdr:rowOff>57150</xdr:rowOff>
    </xdr:from>
    <xdr:to>
      <xdr:col>0</xdr:col>
      <xdr:colOff>5876925</xdr:colOff>
      <xdr:row>15</xdr:row>
      <xdr:rowOff>38100</xdr:rowOff>
    </xdr:to>
    <xdr:pic>
      <xdr:nvPicPr>
        <xdr:cNvPr id="11" name="Picture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43775"/>
          <a:ext cx="5876925" cy="180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7</xdr:row>
      <xdr:rowOff>57150</xdr:rowOff>
    </xdr:from>
    <xdr:to>
      <xdr:col>0</xdr:col>
      <xdr:colOff>6953250</xdr:colOff>
      <xdr:row>7</xdr:row>
      <xdr:rowOff>2916900</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stretch>
          <a:fillRect/>
        </a:stretch>
      </xdr:blipFill>
      <xdr:spPr>
        <a:xfrm>
          <a:off x="9525" y="2667000"/>
          <a:ext cx="6943725" cy="2859750"/>
        </a:xfrm>
        <a:prstGeom prst="rect">
          <a:avLst/>
        </a:prstGeom>
      </xdr:spPr>
    </xdr:pic>
    <xdr:clientData/>
  </xdr:twoCellAnchor>
  <xdr:twoCellAnchor editAs="oneCell">
    <xdr:from>
      <xdr:col>0</xdr:col>
      <xdr:colOff>123825</xdr:colOff>
      <xdr:row>33</xdr:row>
      <xdr:rowOff>76200</xdr:rowOff>
    </xdr:from>
    <xdr:to>
      <xdr:col>0</xdr:col>
      <xdr:colOff>8245471</xdr:colOff>
      <xdr:row>63</xdr:row>
      <xdr:rowOff>9524</xdr:rowOff>
    </xdr:to>
    <xdr:pic>
      <xdr:nvPicPr>
        <xdr:cNvPr id="16" name="Picture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825" y="16106775"/>
          <a:ext cx="8121646" cy="57626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17</xdr:row>
      <xdr:rowOff>19050</xdr:rowOff>
    </xdr:from>
    <xdr:to>
      <xdr:col>0</xdr:col>
      <xdr:colOff>8337550</xdr:colOff>
      <xdr:row>17</xdr:row>
      <xdr:rowOff>1109485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a:stretch>
          <a:fillRect/>
        </a:stretch>
      </xdr:blipFill>
      <xdr:spPr>
        <a:xfrm>
          <a:off x="57150" y="9620250"/>
          <a:ext cx="8477250" cy="1090435"/>
        </a:xfrm>
        <a:prstGeom prst="rect">
          <a:avLst/>
        </a:prstGeom>
      </xdr:spPr>
    </xdr:pic>
    <xdr:clientData/>
  </xdr:twoCellAnchor>
  <xdr:twoCellAnchor editAs="oneCell">
    <xdr:from>
      <xdr:col>0</xdr:col>
      <xdr:colOff>6858000</xdr:colOff>
      <xdr:row>0</xdr:row>
      <xdr:rowOff>42333</xdr:rowOff>
    </xdr:from>
    <xdr:to>
      <xdr:col>0</xdr:col>
      <xdr:colOff>8338610</xdr:colOff>
      <xdr:row>3</xdr:row>
      <xdr:rowOff>533321</xdr:rowOff>
    </xdr:to>
    <xdr:pic>
      <xdr:nvPicPr>
        <xdr:cNvPr id="4" name="Picture 3">
          <a:extLst>
            <a:ext uri="{FF2B5EF4-FFF2-40B4-BE49-F238E27FC236}">
              <a16:creationId xmlns:a16="http://schemas.microsoft.com/office/drawing/2014/main" id="{89723678-73E2-4786-8CCB-13E7335D036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858000" y="42333"/>
          <a:ext cx="1753660" cy="11259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4</xdr:col>
          <xdr:colOff>514350</xdr:colOff>
          <xdr:row>21</xdr:row>
          <xdr:rowOff>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GB" sz="800" b="0" i="0" u="none" strike="noStrike" baseline="0">
                  <a:solidFill>
                    <a:srgbClr val="000000"/>
                  </a:solidFill>
                  <a:latin typeface="Tahoma"/>
                  <a:ea typeface="Tahoma"/>
                  <a:cs typeface="Tahoma"/>
                </a:rPr>
                <a:t>Select Adult Learning Partnership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371475</xdr:colOff>
          <xdr:row>2</xdr:row>
          <xdr:rowOff>66676</xdr:rowOff>
        </xdr:from>
        <xdr:to>
          <xdr:col>3</xdr:col>
          <xdr:colOff>542925</xdr:colOff>
          <xdr:row>17</xdr:row>
          <xdr:rowOff>57150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619125" y="460376"/>
              <a:ext cx="1631950" cy="2943224"/>
              <a:chOff x="752475" y="571501"/>
              <a:chExt cx="3057525" cy="2847976"/>
            </a:xfrm>
          </xdr:grpSpPr>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752475" y="571501"/>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Adult Learning Wales</a:t>
                </a:r>
              </a:p>
            </xdr:txBody>
          </xdr:sp>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752475" y="762001"/>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Bridgend</a:t>
                </a:r>
              </a:p>
            </xdr:txBody>
          </xdr:sp>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752475" y="952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Cardiff and Vale</a:t>
                </a:r>
              </a:p>
            </xdr:txBody>
          </xdr:sp>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752475" y="1133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Carmarthenshire</a:t>
                </a:r>
              </a:p>
            </xdr:txBody>
          </xdr:sp>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752475" y="13239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Ceredigion</a:t>
                </a:r>
              </a:p>
            </xdr:txBody>
          </xdr:sp>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752475" y="1514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Csywllt Dysgu</a:t>
                </a:r>
              </a:p>
            </xdr:txBody>
          </xdr:sp>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752475" y="1714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DCiO Gogledd Ddwyrain Cymru</a:t>
                </a:r>
              </a:p>
            </xdr:txBody>
          </xdr:sp>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752475" y="19050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Gwent</a:t>
                </a:r>
              </a:p>
            </xdr:txBody>
          </xdr:sp>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752475" y="2095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Gwynedd and Ynys Mon</a:t>
                </a:r>
              </a:p>
            </xdr:txBody>
          </xdr:sp>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752475" y="2276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Merthyr Tydfil</a:t>
                </a:r>
              </a:p>
            </xdr:txBody>
          </xdr:sp>
          <xdr:sp macro="" textlink="">
            <xdr:nvSpPr>
              <xdr:cNvPr id="5133" name="Option Button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752475" y="24669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Neath Port Talbot</a:t>
                </a:r>
              </a:p>
            </xdr:txBody>
          </xdr:sp>
          <xdr:sp macro="" textlink="">
            <xdr:nvSpPr>
              <xdr:cNvPr id="5134" name="Option Button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752475" y="2657475"/>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Pembrokeshire</a:t>
                </a:r>
              </a:p>
            </xdr:txBody>
          </xdr:sp>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752475" y="28575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Powys</a:t>
                </a:r>
              </a:p>
            </xdr:txBody>
          </xdr:sp>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200-000010140000}"/>
                  </a:ext>
                </a:extLst>
              </xdr:cNvPr>
              <xdr:cNvSpPr/>
            </xdr:nvSpPr>
            <xdr:spPr bwMode="auto">
              <a:xfrm>
                <a:off x="752475" y="3048000"/>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Rhondda Cynon Taf</a:t>
                </a:r>
              </a:p>
            </xdr:txBody>
          </xdr:sp>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752475" y="3228977"/>
                <a:ext cx="305752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Swansea</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12</xdr:col>
      <xdr:colOff>657225</xdr:colOff>
      <xdr:row>23</xdr:row>
      <xdr:rowOff>114300</xdr:rowOff>
    </xdr:from>
    <xdr:to>
      <xdr:col>12</xdr:col>
      <xdr:colOff>657225</xdr:colOff>
      <xdr:row>25</xdr:row>
      <xdr:rowOff>171450</xdr:rowOff>
    </xdr:to>
    <xdr:sp macro="" textlink="">
      <xdr:nvSpPr>
        <xdr:cNvPr id="3" name="Line 18">
          <a:extLst>
            <a:ext uri="{FF2B5EF4-FFF2-40B4-BE49-F238E27FC236}">
              <a16:creationId xmlns:a16="http://schemas.microsoft.com/office/drawing/2014/main" id="{00000000-0008-0000-0300-000003000000}"/>
            </a:ext>
          </a:extLst>
        </xdr:cNvPr>
        <xdr:cNvSpPr>
          <a:spLocks noChangeShapeType="1"/>
        </xdr:cNvSpPr>
      </xdr:nvSpPr>
      <xdr:spPr bwMode="auto">
        <a:xfrm>
          <a:off x="7115175" y="5219700"/>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114300</xdr:colOff>
      <xdr:row>0</xdr:row>
      <xdr:rowOff>257175</xdr:rowOff>
    </xdr:from>
    <xdr:to>
      <xdr:col>11</xdr:col>
      <xdr:colOff>95250</xdr:colOff>
      <xdr:row>18</xdr:row>
      <xdr:rowOff>333374</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0.86957</cdr:x>
      <cdr:y>0.91336</cdr:y>
    </cdr:from>
    <cdr:to>
      <cdr:x>0.99224</cdr:x>
      <cdr:y>0.97834</cdr:y>
    </cdr:to>
    <cdr:sp macro="" textlink="">
      <cdr:nvSpPr>
        <cdr:cNvPr id="2" name="TextBox 1"/>
        <cdr:cNvSpPr txBox="1"/>
      </cdr:nvSpPr>
      <cdr:spPr>
        <a:xfrm xmlns:a="http://schemas.openxmlformats.org/drawingml/2006/main">
          <a:off x="5334001" y="2409825"/>
          <a:ext cx="752475"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0.69357</cdr:x>
      <cdr:y>0.9425</cdr:y>
    </cdr:from>
    <cdr:to>
      <cdr:x>0.76703</cdr:x>
      <cdr:y>0.94284</cdr:y>
    </cdr:to>
    <cdr:cxnSp macro="">
      <cdr:nvCxnSpPr>
        <cdr:cNvPr id="4" name="Straight Connector 3">
          <a:extLst xmlns:a="http://schemas.openxmlformats.org/drawingml/2006/main">
            <a:ext uri="{FF2B5EF4-FFF2-40B4-BE49-F238E27FC236}">
              <a16:creationId xmlns:a16="http://schemas.microsoft.com/office/drawing/2014/main" id="{23075E38-D6BA-44EC-0F5D-5DEE5C93A85E}"/>
            </a:ext>
          </a:extLst>
        </cdr:cNvPr>
        <cdr:cNvCxnSpPr/>
      </cdr:nvCxnSpPr>
      <cdr:spPr>
        <a:xfrm xmlns:a="http://schemas.openxmlformats.org/drawingml/2006/main">
          <a:off x="6057900" y="3590925"/>
          <a:ext cx="641679" cy="1296"/>
        </a:xfrm>
        <a:prstGeom xmlns:a="http://schemas.openxmlformats.org/drawingml/2006/main" prst="line">
          <a:avLst/>
        </a:prstGeom>
        <a:ln xmlns:a="http://schemas.openxmlformats.org/drawingml/2006/main" w="19050">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0.76588</cdr:x>
      <cdr:y>0.91241</cdr:y>
    </cdr:from>
    <cdr:to>
      <cdr:x>0.99237</cdr:x>
      <cdr:y>0.98148</cdr:y>
    </cdr:to>
    <cdr:sp macro="" textlink="">
      <cdr:nvSpPr>
        <cdr:cNvPr id="3" name="TextBox 2"/>
        <cdr:cNvSpPr txBox="1"/>
      </cdr:nvSpPr>
      <cdr:spPr>
        <a:xfrm xmlns:a="http://schemas.openxmlformats.org/drawingml/2006/main">
          <a:off x="6689548" y="3476282"/>
          <a:ext cx="1978202" cy="2631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latin typeface="Arial" panose="020B0604020202020204" pitchFamily="34" charset="0"/>
              <a:cs typeface="Arial" panose="020B0604020202020204" pitchFamily="34" charset="0"/>
            </a:rPr>
            <a:t>2024/25 Sector Success Rate</a:t>
          </a:r>
        </a:p>
      </cdr:txBody>
    </cdr:sp>
  </cdr:relSizeAnchor>
</c:userShapes>
</file>

<file path=xl/drawings/drawing6.xml><?xml version="1.0" encoding="utf-8"?>
<xdr:wsDr xmlns:xdr="http://schemas.openxmlformats.org/drawingml/2006/spreadsheetDrawing" xmlns:a="http://schemas.openxmlformats.org/drawingml/2006/main">
  <xdr:twoCellAnchor>
    <xdr:from>
      <xdr:col>13</xdr:col>
      <xdr:colOff>333374</xdr:colOff>
      <xdr:row>19</xdr:row>
      <xdr:rowOff>161924</xdr:rowOff>
    </xdr:from>
    <xdr:to>
      <xdr:col>15</xdr:col>
      <xdr:colOff>304799</xdr:colOff>
      <xdr:row>19</xdr:row>
      <xdr:rowOff>161925</xdr:rowOff>
    </xdr:to>
    <xdr:sp macro="" textlink="">
      <xdr:nvSpPr>
        <xdr:cNvPr id="2" name="Line 18">
          <a:extLst>
            <a:ext uri="{FF2B5EF4-FFF2-40B4-BE49-F238E27FC236}">
              <a16:creationId xmlns:a16="http://schemas.microsoft.com/office/drawing/2014/main" id="{00000000-0008-0000-0400-000002000000}"/>
            </a:ext>
          </a:extLst>
        </xdr:cNvPr>
        <xdr:cNvSpPr>
          <a:spLocks noChangeShapeType="1"/>
        </xdr:cNvSpPr>
      </xdr:nvSpPr>
      <xdr:spPr bwMode="auto">
        <a:xfrm>
          <a:off x="8705849" y="3686174"/>
          <a:ext cx="1209675"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32"/>
  <sheetViews>
    <sheetView showGridLines="0" tabSelected="1" view="pageBreakPreview" zoomScaleNormal="100" zoomScaleSheetLayoutView="100" workbookViewId="0">
      <selection activeCell="A3" sqref="A3"/>
    </sheetView>
  </sheetViews>
  <sheetFormatPr defaultColWidth="8.84375" defaultRowHeight="15.5"/>
  <cols>
    <col min="1" max="1" width="114.4609375" style="134" customWidth="1"/>
    <col min="2" max="16384" width="8.84375" style="134"/>
  </cols>
  <sheetData>
    <row r="1" spans="1:1" ht="20">
      <c r="A1" s="133" t="s">
        <v>173</v>
      </c>
    </row>
    <row r="2" spans="1:1">
      <c r="A2" s="167" t="s">
        <v>33</v>
      </c>
    </row>
    <row r="3" spans="1:1" ht="53.25" customHeight="1">
      <c r="A3" s="165" t="s">
        <v>34</v>
      </c>
    </row>
    <row r="4" spans="1:1" ht="31">
      <c r="A4" s="188" t="s">
        <v>156</v>
      </c>
    </row>
    <row r="5" spans="1:1" ht="25.5" customHeight="1">
      <c r="A5" s="165" t="s">
        <v>35</v>
      </c>
    </row>
    <row r="6" spans="1:1" ht="62">
      <c r="A6" s="168" t="s">
        <v>132</v>
      </c>
    </row>
    <row r="7" spans="1:1" ht="46.5">
      <c r="A7" s="167" t="s">
        <v>36</v>
      </c>
    </row>
    <row r="8" spans="1:1" ht="32.25" customHeight="1">
      <c r="A8" s="165" t="s">
        <v>37</v>
      </c>
    </row>
    <row r="9" spans="1:1" ht="21" customHeight="1">
      <c r="A9" s="169" t="s">
        <v>128</v>
      </c>
    </row>
    <row r="10" spans="1:1">
      <c r="A10" s="170" t="s">
        <v>129</v>
      </c>
    </row>
    <row r="11" spans="1:1" ht="31">
      <c r="A11" s="170" t="s">
        <v>130</v>
      </c>
    </row>
    <row r="12" spans="1:1">
      <c r="A12" s="171" t="s">
        <v>131</v>
      </c>
    </row>
    <row r="13" spans="1:1" ht="40.5" customHeight="1">
      <c r="A13" s="177" t="s">
        <v>135</v>
      </c>
    </row>
    <row r="14" spans="1:1">
      <c r="A14" s="177" t="s">
        <v>136</v>
      </c>
    </row>
    <row r="15" spans="1:1" ht="31">
      <c r="A15" s="171" t="s">
        <v>38</v>
      </c>
    </row>
    <row r="16" spans="1:1" ht="31">
      <c r="A16" s="171" t="s">
        <v>39</v>
      </c>
    </row>
    <row r="17" spans="1:1" ht="31">
      <c r="A17" s="171" t="s">
        <v>40</v>
      </c>
    </row>
    <row r="18" spans="1:1" ht="22.5" customHeight="1">
      <c r="A18" s="173" t="s">
        <v>41</v>
      </c>
    </row>
    <row r="19" spans="1:1" ht="19.5" customHeight="1">
      <c r="A19" s="177" t="s">
        <v>137</v>
      </c>
    </row>
    <row r="20" spans="1:1" ht="271.5" customHeight="1">
      <c r="A20" s="177" t="s">
        <v>138</v>
      </c>
    </row>
    <row r="21" spans="1:1" ht="26.25" customHeight="1">
      <c r="A21" s="173" t="s">
        <v>42</v>
      </c>
    </row>
    <row r="22" spans="1:1" ht="31">
      <c r="A22" s="188" t="s">
        <v>172</v>
      </c>
    </row>
    <row r="23" spans="1:1" ht="62">
      <c r="A23" s="188" t="s">
        <v>150</v>
      </c>
    </row>
    <row r="24" spans="1:1" ht="30.75" customHeight="1">
      <c r="A24" s="173" t="s">
        <v>43</v>
      </c>
    </row>
    <row r="25" spans="1:1" ht="62">
      <c r="A25" s="188" t="s">
        <v>151</v>
      </c>
    </row>
    <row r="26" spans="1:1" ht="46.5">
      <c r="A26" s="188" t="s">
        <v>152</v>
      </c>
    </row>
    <row r="27" spans="1:1" ht="46.5">
      <c r="A27" s="188" t="s">
        <v>153</v>
      </c>
    </row>
    <row r="28" spans="1:1" ht="25.5" customHeight="1">
      <c r="A28" s="165" t="s">
        <v>44</v>
      </c>
    </row>
    <row r="29" spans="1:1">
      <c r="A29" s="188" t="s">
        <v>157</v>
      </c>
    </row>
    <row r="30" spans="1:1" ht="21" customHeight="1">
      <c r="A30" s="176">
        <v>46099</v>
      </c>
    </row>
    <row r="32" spans="1:1">
      <c r="A32" s="134" t="s">
        <v>45</v>
      </c>
    </row>
  </sheetData>
  <sheetProtection selectLockedCells="1" selectUnlockedCells="1"/>
  <pageMargins left="0.7" right="0.7" top="0.75" bottom="0.75" header="0.3" footer="0.3"/>
  <pageSetup paperSize="9" orientation="portrait" horizontalDpi="300" verticalDpi="300" r:id="rId1"/>
  <rowBreaks count="2" manualBreakCount="2">
    <brk id="16" man="1"/>
    <brk id="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B69"/>
  <sheetViews>
    <sheetView showGridLines="0" view="pageBreakPreview" topLeftCell="A59" zoomScaleNormal="100" zoomScaleSheetLayoutView="100" workbookViewId="0">
      <selection activeCell="A32" sqref="A32:XFD32"/>
    </sheetView>
  </sheetViews>
  <sheetFormatPr defaultColWidth="8.84375" defaultRowHeight="15.5"/>
  <cols>
    <col min="1" max="1" width="101" style="134" customWidth="1"/>
    <col min="2" max="16384" width="8.84375" style="134"/>
  </cols>
  <sheetData>
    <row r="1" spans="1:2" ht="20">
      <c r="A1" s="166" t="s">
        <v>46</v>
      </c>
    </row>
    <row r="2" spans="1:2">
      <c r="A2" s="188" t="s">
        <v>160</v>
      </c>
    </row>
    <row r="3" spans="1:2">
      <c r="A3" s="168" t="s">
        <v>133</v>
      </c>
    </row>
    <row r="4" spans="1:2" ht="47.25" customHeight="1">
      <c r="A4" s="174" t="s">
        <v>34</v>
      </c>
    </row>
    <row r="5" spans="1:2" ht="46.5">
      <c r="A5" s="188" t="s">
        <v>155</v>
      </c>
    </row>
    <row r="6" spans="1:2" ht="54.75" customHeight="1">
      <c r="A6" s="188" t="s">
        <v>161</v>
      </c>
    </row>
    <row r="7" spans="1:2">
      <c r="A7" s="174" t="s">
        <v>47</v>
      </c>
    </row>
    <row r="8" spans="1:2" ht="234" customHeight="1">
      <c r="A8" s="174"/>
    </row>
    <row r="9" spans="1:2" ht="31">
      <c r="A9" s="167" t="s">
        <v>48</v>
      </c>
    </row>
    <row r="10" spans="1:2">
      <c r="A10" s="167" t="s">
        <v>49</v>
      </c>
    </row>
    <row r="11" spans="1:2">
      <c r="A11" s="178" t="s">
        <v>162</v>
      </c>
    </row>
    <row r="12" spans="1:2">
      <c r="A12" s="178" t="s">
        <v>163</v>
      </c>
    </row>
    <row r="13" spans="1:2" ht="33" customHeight="1">
      <c r="A13" s="167" t="s">
        <v>50</v>
      </c>
    </row>
    <row r="14" spans="1:2" ht="24.75" customHeight="1">
      <c r="A14" s="167" t="s">
        <v>51</v>
      </c>
    </row>
    <row r="15" spans="1:2" ht="143.25" customHeight="1">
      <c r="A15" s="179"/>
    </row>
    <row r="16" spans="1:2" ht="21.75" customHeight="1">
      <c r="A16" s="180" t="s">
        <v>120</v>
      </c>
      <c r="B16" s="135"/>
    </row>
    <row r="17" spans="1:1" ht="25.5" customHeight="1">
      <c r="A17" s="174" t="s">
        <v>52</v>
      </c>
    </row>
    <row r="18" spans="1:1" ht="90.75" customHeight="1">
      <c r="A18" s="179"/>
    </row>
    <row r="19" spans="1:1">
      <c r="A19" s="181" t="s">
        <v>4</v>
      </c>
    </row>
    <row r="20" spans="1:1" ht="67" customHeight="1">
      <c r="A20" s="175" t="s">
        <v>118</v>
      </c>
    </row>
    <row r="21" spans="1:1" ht="27" customHeight="1">
      <c r="A21" s="181" t="s">
        <v>8</v>
      </c>
    </row>
    <row r="22" spans="1:1">
      <c r="A22" s="182" t="s">
        <v>53</v>
      </c>
    </row>
    <row r="23" spans="1:1">
      <c r="A23" s="187" t="s">
        <v>143</v>
      </c>
    </row>
    <row r="24" spans="1:1">
      <c r="A24" s="187" t="s">
        <v>144</v>
      </c>
    </row>
    <row r="25" spans="1:1">
      <c r="A25" s="187" t="s">
        <v>145</v>
      </c>
    </row>
    <row r="26" spans="1:1">
      <c r="A26" s="187" t="s">
        <v>146</v>
      </c>
    </row>
    <row r="27" spans="1:1">
      <c r="A27" s="187" t="s">
        <v>147</v>
      </c>
    </row>
    <row r="28" spans="1:1" ht="36" customHeight="1">
      <c r="A28" s="167" t="s">
        <v>54</v>
      </c>
    </row>
    <row r="29" spans="1:1" ht="27.75" customHeight="1">
      <c r="A29" s="181" t="s">
        <v>55</v>
      </c>
    </row>
    <row r="30" spans="1:1" ht="77.5">
      <c r="A30" s="172" t="s">
        <v>126</v>
      </c>
    </row>
    <row r="31" spans="1:1" ht="26.25" customHeight="1">
      <c r="A31" s="181" t="s">
        <v>121</v>
      </c>
    </row>
    <row r="32" spans="1:1" ht="62.5" customHeight="1">
      <c r="A32" s="172" t="s">
        <v>127</v>
      </c>
    </row>
    <row r="33" spans="1:1" ht="24" customHeight="1">
      <c r="A33" s="174" t="s">
        <v>56</v>
      </c>
    </row>
    <row r="34" spans="1:1">
      <c r="A34" s="183"/>
    </row>
    <row r="35" spans="1:1">
      <c r="A35" s="183"/>
    </row>
    <row r="36" spans="1:1">
      <c r="A36" s="183"/>
    </row>
    <row r="37" spans="1:1">
      <c r="A37" s="183"/>
    </row>
    <row r="38" spans="1:1">
      <c r="A38" s="183"/>
    </row>
    <row r="39" spans="1:1">
      <c r="A39" s="183"/>
    </row>
    <row r="40" spans="1:1">
      <c r="A40" s="183"/>
    </row>
    <row r="41" spans="1:1">
      <c r="A41" s="183"/>
    </row>
    <row r="42" spans="1:1">
      <c r="A42" s="183"/>
    </row>
    <row r="43" spans="1:1">
      <c r="A43" s="183"/>
    </row>
    <row r="44" spans="1:1">
      <c r="A44" s="183"/>
    </row>
    <row r="45" spans="1:1">
      <c r="A45" s="183"/>
    </row>
    <row r="46" spans="1:1">
      <c r="A46" s="179"/>
    </row>
    <row r="47" spans="1:1">
      <c r="A47" s="179"/>
    </row>
    <row r="48" spans="1:1">
      <c r="A48" s="179"/>
    </row>
    <row r="49" spans="1:1">
      <c r="A49" s="179"/>
    </row>
    <row r="50" spans="1:1">
      <c r="A50" s="179"/>
    </row>
    <row r="51" spans="1:1">
      <c r="A51" s="179"/>
    </row>
    <row r="52" spans="1:1">
      <c r="A52" s="179"/>
    </row>
    <row r="53" spans="1:1">
      <c r="A53" s="179"/>
    </row>
    <row r="54" spans="1:1">
      <c r="A54" s="179"/>
    </row>
    <row r="55" spans="1:1">
      <c r="A55" s="179"/>
    </row>
    <row r="56" spans="1:1">
      <c r="A56" s="179"/>
    </row>
    <row r="57" spans="1:1">
      <c r="A57" s="179"/>
    </row>
    <row r="58" spans="1:1">
      <c r="A58" s="179"/>
    </row>
    <row r="59" spans="1:1">
      <c r="A59" s="179"/>
    </row>
    <row r="60" spans="1:1">
      <c r="A60" s="179"/>
    </row>
    <row r="61" spans="1:1">
      <c r="A61" s="179"/>
    </row>
    <row r="62" spans="1:1">
      <c r="A62" s="179"/>
    </row>
    <row r="63" spans="1:1">
      <c r="A63" s="179"/>
    </row>
    <row r="64" spans="1:1" ht="31">
      <c r="A64" s="184" t="s">
        <v>119</v>
      </c>
    </row>
    <row r="65" spans="1:1" ht="49.5" customHeight="1">
      <c r="A65" s="185" t="s">
        <v>122</v>
      </c>
    </row>
    <row r="66" spans="1:1" ht="66" customHeight="1">
      <c r="A66" s="185" t="s">
        <v>123</v>
      </c>
    </row>
    <row r="67" spans="1:1" ht="35.25" customHeight="1">
      <c r="A67" s="167" t="s">
        <v>57</v>
      </c>
    </row>
    <row r="68" spans="1:1" ht="23.25" customHeight="1">
      <c r="A68" s="188" t="s">
        <v>158</v>
      </c>
    </row>
    <row r="69" spans="1:1" ht="21.75" customHeight="1">
      <c r="A69" s="176">
        <v>46099</v>
      </c>
    </row>
  </sheetData>
  <sheetProtection selectLockedCells="1" selectUnlockedCells="1"/>
  <pageMargins left="0.7" right="0.7" top="0.75" bottom="0.75" header="0.3" footer="0.3"/>
  <pageSetup paperSize="9" orientation="portrait" horizontalDpi="300" verticalDpi="300" r:id="rId1"/>
  <rowBreaks count="2" manualBreakCount="2">
    <brk id="13" max="16383" man="1"/>
    <brk id="3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24"/>
  <sheetViews>
    <sheetView showGridLines="0" workbookViewId="0">
      <selection activeCell="E14" sqref="E14"/>
    </sheetView>
  </sheetViews>
  <sheetFormatPr defaultColWidth="0" defaultRowHeight="15.5" zeroHeight="1"/>
  <cols>
    <col min="1" max="1" width="3" style="65" customWidth="1"/>
    <col min="2" max="4" width="8.84375" style="65" customWidth="1"/>
    <col min="5" max="5" width="9.07421875" style="65" customWidth="1"/>
    <col min="6" max="11" width="0" hidden="1" customWidth="1"/>
    <col min="12" max="16384" width="8.84375" hidden="1"/>
  </cols>
  <sheetData>
    <row r="1" spans="10:10"/>
    <row r="2" spans="10:10"/>
    <row r="3" spans="10:10">
      <c r="J3" s="35"/>
    </row>
    <row r="4" spans="10:10">
      <c r="J4" s="35"/>
    </row>
    <row r="5" spans="10:10">
      <c r="J5" s="35"/>
    </row>
    <row r="6" spans="10:10">
      <c r="J6" s="35"/>
    </row>
    <row r="7" spans="10:10">
      <c r="J7" s="35"/>
    </row>
    <row r="8" spans="10:10">
      <c r="J8" s="35"/>
    </row>
    <row r="9" spans="10:10">
      <c r="J9" s="35"/>
    </row>
    <row r="10" spans="10:10">
      <c r="J10" s="35"/>
    </row>
    <row r="11" spans="10:10">
      <c r="J11" s="35"/>
    </row>
    <row r="12" spans="10:10">
      <c r="J12" s="35"/>
    </row>
    <row r="13" spans="10:10">
      <c r="J13" s="35"/>
    </row>
    <row r="14" spans="10:10">
      <c r="J14" s="35"/>
    </row>
    <row r="15" spans="10:10">
      <c r="J15" s="35"/>
    </row>
    <row r="16" spans="10:10">
      <c r="J16" s="35"/>
    </row>
    <row r="17" spans="1:10">
      <c r="J17" s="35"/>
    </row>
    <row r="18" spans="1:10">
      <c r="J18" s="35"/>
    </row>
    <row r="19" spans="1:10">
      <c r="J19" s="35"/>
    </row>
    <row r="20" spans="1:10"/>
    <row r="21" spans="1:10"/>
    <row r="22" spans="1:10" ht="8.25" customHeight="1"/>
    <row r="23" spans="1:10" ht="15" customHeight="1">
      <c r="A23" s="189" t="s">
        <v>134</v>
      </c>
      <c r="B23" s="189"/>
      <c r="C23" s="189"/>
      <c r="D23" s="189"/>
      <c r="E23" s="189"/>
    </row>
    <row r="24" spans="1:10">
      <c r="A24" s="189"/>
      <c r="B24" s="189"/>
      <c r="C24" s="189"/>
      <c r="D24" s="189"/>
      <c r="E24" s="189"/>
    </row>
  </sheetData>
  <sheetProtection sheet="1" objects="1" scenarios="1" selectLockedCells="1" selectUnlockedCells="1"/>
  <mergeCells count="1">
    <mergeCell ref="A23:E2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1</xdr:col>
                    <xdr:colOff>0</xdr:colOff>
                    <xdr:row>1</xdr:row>
                    <xdr:rowOff>0</xdr:rowOff>
                  </from>
                  <to>
                    <xdr:col>4</xdr:col>
                    <xdr:colOff>514350</xdr:colOff>
                    <xdr:row>21</xdr:row>
                    <xdr:rowOff>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374650</xdr:colOff>
                    <xdr:row>2</xdr:row>
                    <xdr:rowOff>69850</xdr:rowOff>
                  </from>
                  <to>
                    <xdr:col>3</xdr:col>
                    <xdr:colOff>546100</xdr:colOff>
                    <xdr:row>3</xdr:row>
                    <xdr:rowOff>69850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1</xdr:col>
                    <xdr:colOff>374650</xdr:colOff>
                    <xdr:row>3</xdr:row>
                    <xdr:rowOff>69850</xdr:rowOff>
                  </from>
                  <to>
                    <xdr:col>3</xdr:col>
                    <xdr:colOff>546100</xdr:colOff>
                    <xdr:row>4</xdr:row>
                    <xdr:rowOff>69850</xdr:rowOff>
                  </to>
                </anchor>
              </controlPr>
            </control>
          </mc:Choice>
        </mc:AlternateContent>
        <mc:AlternateContent xmlns:mc="http://schemas.openxmlformats.org/markup-compatibility/2006">
          <mc:Choice Requires="x14">
            <control shapeId="5125" r:id="rId7" name="Option Button 5">
              <controlPr defaultSize="0" autoFill="0" autoLine="0" autoPict="0">
                <anchor moveWithCells="1">
                  <from>
                    <xdr:col>1</xdr:col>
                    <xdr:colOff>374650</xdr:colOff>
                    <xdr:row>4</xdr:row>
                    <xdr:rowOff>69850</xdr:rowOff>
                  </from>
                  <to>
                    <xdr:col>3</xdr:col>
                    <xdr:colOff>546100</xdr:colOff>
                    <xdr:row>5</xdr:row>
                    <xdr:rowOff>69850</xdr:rowOff>
                  </to>
                </anchor>
              </controlPr>
            </control>
          </mc:Choice>
        </mc:AlternateContent>
        <mc:AlternateContent xmlns:mc="http://schemas.openxmlformats.org/markup-compatibility/2006">
          <mc:Choice Requires="x14">
            <control shapeId="5126" r:id="rId8" name="Option Button 6">
              <controlPr defaultSize="0" autoFill="0" autoLine="0" autoPict="0">
                <anchor moveWithCells="1">
                  <from>
                    <xdr:col>1</xdr:col>
                    <xdr:colOff>374650</xdr:colOff>
                    <xdr:row>5</xdr:row>
                    <xdr:rowOff>57150</xdr:rowOff>
                  </from>
                  <to>
                    <xdr:col>3</xdr:col>
                    <xdr:colOff>546100</xdr:colOff>
                    <xdr:row>6</xdr:row>
                    <xdr:rowOff>57150</xdr:rowOff>
                  </to>
                </anchor>
              </controlPr>
            </control>
          </mc:Choice>
        </mc:AlternateContent>
        <mc:AlternateContent xmlns:mc="http://schemas.openxmlformats.org/markup-compatibility/2006">
          <mc:Choice Requires="x14">
            <control shapeId="5127" r:id="rId9" name="Option Button 7">
              <controlPr defaultSize="0" autoFill="0" autoLine="0" autoPict="0">
                <anchor moveWithCells="1">
                  <from>
                    <xdr:col>1</xdr:col>
                    <xdr:colOff>374650</xdr:colOff>
                    <xdr:row>6</xdr:row>
                    <xdr:rowOff>57150</xdr:rowOff>
                  </from>
                  <to>
                    <xdr:col>3</xdr:col>
                    <xdr:colOff>546100</xdr:colOff>
                    <xdr:row>7</xdr:row>
                    <xdr:rowOff>57150</xdr:rowOff>
                  </to>
                </anchor>
              </controlPr>
            </control>
          </mc:Choice>
        </mc:AlternateContent>
        <mc:AlternateContent xmlns:mc="http://schemas.openxmlformats.org/markup-compatibility/2006">
          <mc:Choice Requires="x14">
            <control shapeId="5128" r:id="rId10" name="Option Button 8">
              <controlPr defaultSize="0" autoFill="0" autoLine="0" autoPict="0">
                <anchor moveWithCells="1">
                  <from>
                    <xdr:col>1</xdr:col>
                    <xdr:colOff>374650</xdr:colOff>
                    <xdr:row>7</xdr:row>
                    <xdr:rowOff>57150</xdr:rowOff>
                  </from>
                  <to>
                    <xdr:col>3</xdr:col>
                    <xdr:colOff>546100</xdr:colOff>
                    <xdr:row>8</xdr:row>
                    <xdr:rowOff>57150</xdr:rowOff>
                  </to>
                </anchor>
              </controlPr>
            </control>
          </mc:Choice>
        </mc:AlternateContent>
        <mc:AlternateContent xmlns:mc="http://schemas.openxmlformats.org/markup-compatibility/2006">
          <mc:Choice Requires="x14">
            <control shapeId="5129" r:id="rId11" name="Option Button 9">
              <controlPr defaultSize="0" autoFill="0" autoLine="0" autoPict="0">
                <anchor moveWithCells="1">
                  <from>
                    <xdr:col>1</xdr:col>
                    <xdr:colOff>374650</xdr:colOff>
                    <xdr:row>8</xdr:row>
                    <xdr:rowOff>69850</xdr:rowOff>
                  </from>
                  <to>
                    <xdr:col>3</xdr:col>
                    <xdr:colOff>546100</xdr:colOff>
                    <xdr:row>9</xdr:row>
                    <xdr:rowOff>69850</xdr:rowOff>
                  </to>
                </anchor>
              </controlPr>
            </control>
          </mc:Choice>
        </mc:AlternateContent>
        <mc:AlternateContent xmlns:mc="http://schemas.openxmlformats.org/markup-compatibility/2006">
          <mc:Choice Requires="x14">
            <control shapeId="5130" r:id="rId12" name="Option Button 10">
              <controlPr defaultSize="0" autoFill="0" autoLine="0" autoPict="0">
                <anchor moveWithCells="1">
                  <from>
                    <xdr:col>1</xdr:col>
                    <xdr:colOff>374650</xdr:colOff>
                    <xdr:row>9</xdr:row>
                    <xdr:rowOff>69850</xdr:rowOff>
                  </from>
                  <to>
                    <xdr:col>3</xdr:col>
                    <xdr:colOff>546100</xdr:colOff>
                    <xdr:row>10</xdr:row>
                    <xdr:rowOff>69850</xdr:rowOff>
                  </to>
                </anchor>
              </controlPr>
            </control>
          </mc:Choice>
        </mc:AlternateContent>
        <mc:AlternateContent xmlns:mc="http://schemas.openxmlformats.org/markup-compatibility/2006">
          <mc:Choice Requires="x14">
            <control shapeId="5131" r:id="rId13" name="Option Button 11">
              <controlPr defaultSize="0" autoFill="0" autoLine="0" autoPict="0">
                <anchor moveWithCells="1">
                  <from>
                    <xdr:col>1</xdr:col>
                    <xdr:colOff>374650</xdr:colOff>
                    <xdr:row>10</xdr:row>
                    <xdr:rowOff>69850</xdr:rowOff>
                  </from>
                  <to>
                    <xdr:col>3</xdr:col>
                    <xdr:colOff>546100</xdr:colOff>
                    <xdr:row>11</xdr:row>
                    <xdr:rowOff>69850</xdr:rowOff>
                  </to>
                </anchor>
              </controlPr>
            </control>
          </mc:Choice>
        </mc:AlternateContent>
        <mc:AlternateContent xmlns:mc="http://schemas.openxmlformats.org/markup-compatibility/2006">
          <mc:Choice Requires="x14">
            <control shapeId="5132" r:id="rId14" name="Option Button 12">
              <controlPr defaultSize="0" autoFill="0" autoLine="0" autoPict="0">
                <anchor moveWithCells="1">
                  <from>
                    <xdr:col>1</xdr:col>
                    <xdr:colOff>374650</xdr:colOff>
                    <xdr:row>11</xdr:row>
                    <xdr:rowOff>57150</xdr:rowOff>
                  </from>
                  <to>
                    <xdr:col>3</xdr:col>
                    <xdr:colOff>546100</xdr:colOff>
                    <xdr:row>12</xdr:row>
                    <xdr:rowOff>57150</xdr:rowOff>
                  </to>
                </anchor>
              </controlPr>
            </control>
          </mc:Choice>
        </mc:AlternateContent>
        <mc:AlternateContent xmlns:mc="http://schemas.openxmlformats.org/markup-compatibility/2006">
          <mc:Choice Requires="x14">
            <control shapeId="5133" r:id="rId15" name="Option Button 13">
              <controlPr defaultSize="0" autoFill="0" autoLine="0" autoPict="0">
                <anchor moveWithCells="1">
                  <from>
                    <xdr:col>1</xdr:col>
                    <xdr:colOff>374650</xdr:colOff>
                    <xdr:row>12</xdr:row>
                    <xdr:rowOff>57150</xdr:rowOff>
                  </from>
                  <to>
                    <xdr:col>3</xdr:col>
                    <xdr:colOff>546100</xdr:colOff>
                    <xdr:row>13</xdr:row>
                    <xdr:rowOff>57150</xdr:rowOff>
                  </to>
                </anchor>
              </controlPr>
            </control>
          </mc:Choice>
        </mc:AlternateContent>
        <mc:AlternateContent xmlns:mc="http://schemas.openxmlformats.org/markup-compatibility/2006">
          <mc:Choice Requires="x14">
            <control shapeId="5134" r:id="rId16" name="Option Button 14">
              <controlPr defaultSize="0" autoFill="0" autoLine="0" autoPict="0">
                <anchor moveWithCells="1">
                  <from>
                    <xdr:col>1</xdr:col>
                    <xdr:colOff>374650</xdr:colOff>
                    <xdr:row>13</xdr:row>
                    <xdr:rowOff>57150</xdr:rowOff>
                  </from>
                  <to>
                    <xdr:col>3</xdr:col>
                    <xdr:colOff>546100</xdr:colOff>
                    <xdr:row>14</xdr:row>
                    <xdr:rowOff>57150</xdr:rowOff>
                  </to>
                </anchor>
              </controlPr>
            </control>
          </mc:Choice>
        </mc:AlternateContent>
        <mc:AlternateContent xmlns:mc="http://schemas.openxmlformats.org/markup-compatibility/2006">
          <mc:Choice Requires="x14">
            <control shapeId="5135" r:id="rId17" name="Option Button 15">
              <controlPr defaultSize="0" autoFill="0" autoLine="0" autoPict="0">
                <anchor moveWithCells="1">
                  <from>
                    <xdr:col>1</xdr:col>
                    <xdr:colOff>374650</xdr:colOff>
                    <xdr:row>14</xdr:row>
                    <xdr:rowOff>69850</xdr:rowOff>
                  </from>
                  <to>
                    <xdr:col>3</xdr:col>
                    <xdr:colOff>546100</xdr:colOff>
                    <xdr:row>15</xdr:row>
                    <xdr:rowOff>69850</xdr:rowOff>
                  </to>
                </anchor>
              </controlPr>
            </control>
          </mc:Choice>
        </mc:AlternateContent>
        <mc:AlternateContent xmlns:mc="http://schemas.openxmlformats.org/markup-compatibility/2006">
          <mc:Choice Requires="x14">
            <control shapeId="5136" r:id="rId18" name="Option Button 16">
              <controlPr defaultSize="0" autoFill="0" autoLine="0" autoPict="0">
                <anchor moveWithCells="1">
                  <from>
                    <xdr:col>1</xdr:col>
                    <xdr:colOff>374650</xdr:colOff>
                    <xdr:row>15</xdr:row>
                    <xdr:rowOff>69850</xdr:rowOff>
                  </from>
                  <to>
                    <xdr:col>3</xdr:col>
                    <xdr:colOff>546100</xdr:colOff>
                    <xdr:row>16</xdr:row>
                    <xdr:rowOff>69850</xdr:rowOff>
                  </to>
                </anchor>
              </controlPr>
            </control>
          </mc:Choice>
        </mc:AlternateContent>
        <mc:AlternateContent xmlns:mc="http://schemas.openxmlformats.org/markup-compatibility/2006">
          <mc:Choice Requires="x14">
            <control shapeId="5137" r:id="rId19" name="Option Button 17">
              <controlPr defaultSize="0" autoFill="0" autoLine="0" autoPict="0">
                <anchor moveWithCells="1">
                  <from>
                    <xdr:col>1</xdr:col>
                    <xdr:colOff>374650</xdr:colOff>
                    <xdr:row>16</xdr:row>
                    <xdr:rowOff>57150</xdr:rowOff>
                  </from>
                  <to>
                    <xdr:col>3</xdr:col>
                    <xdr:colOff>546100</xdr:colOff>
                    <xdr:row>17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69"/>
  <sheetViews>
    <sheetView showGridLines="0" view="pageBreakPreview" zoomScaleNormal="100" zoomScaleSheetLayoutView="100" workbookViewId="0"/>
  </sheetViews>
  <sheetFormatPr defaultRowHeight="15.5"/>
  <cols>
    <col min="1" max="1" width="13.3046875" customWidth="1"/>
    <col min="2" max="2" width="1.765625" customWidth="1"/>
    <col min="3" max="3" width="7.69140625" customWidth="1"/>
    <col min="4" max="4" width="1.765625" customWidth="1"/>
    <col min="5" max="5" width="7.765625" customWidth="1"/>
    <col min="6" max="6" width="1.765625" customWidth="1"/>
    <col min="7" max="7" width="7.765625" customWidth="1"/>
    <col min="8" max="8" width="6.23046875" customWidth="1"/>
    <col min="9" max="9" width="42.69140625" customWidth="1"/>
    <col min="10" max="10" width="1.4609375" customWidth="1"/>
    <col min="11" max="11" width="8.765625" customWidth="1"/>
    <col min="12" max="12" width="3.765625" customWidth="1"/>
    <col min="13" max="13" width="14.07421875" customWidth="1"/>
    <col min="14" max="14" width="1.23046875" customWidth="1"/>
    <col min="15" max="15" width="12.84375" customWidth="1"/>
    <col min="16" max="16" width="7" customWidth="1"/>
  </cols>
  <sheetData>
    <row r="1" spans="1:27" ht="21.75" customHeight="1">
      <c r="A1" s="1" t="str">
        <f>VLOOKUP(Providers!$A$18,Providers!$A$1:$C$16,2,FALSE)</f>
        <v>ACL PARTNERSHIP: ADULT LEARNING WALES</v>
      </c>
      <c r="B1" s="1"/>
      <c r="C1" s="1"/>
      <c r="D1" s="1"/>
      <c r="E1" s="1"/>
      <c r="F1" s="1"/>
      <c r="G1" s="1"/>
      <c r="H1" s="1"/>
      <c r="I1" s="1"/>
      <c r="J1" s="1"/>
      <c r="K1" s="1"/>
      <c r="L1" s="1"/>
      <c r="M1" s="1"/>
      <c r="N1" s="1"/>
      <c r="O1" s="1"/>
    </row>
    <row r="2" spans="1:27" ht="15" customHeight="1">
      <c r="A2" s="2"/>
      <c r="B2" s="2"/>
      <c r="C2" s="2"/>
      <c r="D2" s="2"/>
      <c r="E2" s="3"/>
      <c r="F2" s="3"/>
      <c r="G2" s="3"/>
      <c r="H2" s="3"/>
      <c r="I2" s="3"/>
      <c r="J2" s="3"/>
      <c r="K2" s="3"/>
      <c r="L2" s="3"/>
      <c r="M2" s="3"/>
      <c r="N2" s="3"/>
      <c r="O2" s="3"/>
      <c r="P2" s="4"/>
      <c r="Q2" s="161"/>
      <c r="R2" s="161"/>
      <c r="Y2" s="108"/>
      <c r="Z2" s="109"/>
      <c r="AA2" s="109"/>
    </row>
    <row r="3" spans="1:27" ht="15" customHeight="1">
      <c r="A3" s="5"/>
      <c r="B3" s="5" t="str">
        <f>VLOOKUP(Providers!$A$18,Providers!$A$1:$C$16,3,FALSE)</f>
        <v>F0009040</v>
      </c>
      <c r="C3" s="5"/>
      <c r="D3" s="5"/>
      <c r="E3" s="4"/>
      <c r="F3" s="4"/>
      <c r="G3" s="4"/>
      <c r="H3" s="4"/>
      <c r="I3" s="4"/>
      <c r="J3" s="4"/>
      <c r="K3" s="4"/>
      <c r="L3" s="3"/>
      <c r="M3" s="3"/>
      <c r="N3" s="3"/>
      <c r="O3" s="3"/>
      <c r="P3" s="4"/>
      <c r="Q3" s="35"/>
      <c r="S3" s="35"/>
      <c r="Y3" s="108"/>
      <c r="Z3" s="109"/>
      <c r="AA3" s="109"/>
    </row>
    <row r="4" spans="1:27" ht="15" customHeight="1">
      <c r="A4" s="5"/>
      <c r="B4" s="109"/>
      <c r="C4" s="109" t="s">
        <v>0</v>
      </c>
      <c r="D4" s="109" t="s">
        <v>1</v>
      </c>
      <c r="E4" s="109" t="s">
        <v>2</v>
      </c>
      <c r="F4" s="109" t="s">
        <v>3</v>
      </c>
      <c r="G4" s="109" t="s">
        <v>106</v>
      </c>
      <c r="H4" s="109" t="s">
        <v>107</v>
      </c>
      <c r="I4" s="109" t="s">
        <v>108</v>
      </c>
      <c r="J4" s="109" t="s">
        <v>109</v>
      </c>
      <c r="K4" s="109"/>
      <c r="L4" s="3"/>
      <c r="M4" s="3"/>
      <c r="N4" s="3"/>
      <c r="O4" s="3"/>
      <c r="P4" s="4"/>
      <c r="Q4" s="162"/>
      <c r="S4" s="163"/>
      <c r="T4" s="163"/>
      <c r="U4" s="163"/>
      <c r="V4" s="163"/>
      <c r="W4" s="163"/>
      <c r="Y4" s="108"/>
      <c r="Z4" s="109"/>
      <c r="AA4" s="109"/>
    </row>
    <row r="5" spans="1:27" ht="15" customHeight="1">
      <c r="A5" s="5"/>
      <c r="B5" s="109"/>
      <c r="C5" s="54">
        <v>0.87</v>
      </c>
      <c r="D5" s="109"/>
      <c r="E5" s="109"/>
      <c r="F5" s="109"/>
      <c r="G5" s="109"/>
      <c r="H5" s="109"/>
      <c r="I5" s="109"/>
      <c r="J5" s="109"/>
      <c r="K5" s="109"/>
      <c r="L5" s="3"/>
      <c r="M5" s="4"/>
      <c r="N5" s="4"/>
      <c r="O5" s="4"/>
      <c r="P5" s="4"/>
      <c r="Q5" s="115"/>
      <c r="R5" s="112"/>
      <c r="S5" s="110"/>
      <c r="T5" s="109"/>
      <c r="U5" s="116"/>
      <c r="V5" s="109"/>
      <c r="W5" s="109"/>
      <c r="X5" s="109"/>
      <c r="Y5" s="109"/>
      <c r="Z5" s="109"/>
      <c r="AA5" s="109"/>
    </row>
    <row r="6" spans="1:27" ht="15" customHeight="1">
      <c r="A6" s="6"/>
      <c r="B6" s="111"/>
      <c r="C6" s="110"/>
      <c r="D6" s="116">
        <f>VLOOKUP($B$3,Data!$A$1:$J$17,2,FALSE)</f>
        <v>0.96</v>
      </c>
      <c r="E6" s="109"/>
      <c r="F6" s="109"/>
      <c r="G6" s="109"/>
      <c r="H6" s="109"/>
      <c r="I6" s="109"/>
      <c r="J6" s="109"/>
      <c r="K6" s="109"/>
      <c r="L6" s="8"/>
      <c r="M6" s="7"/>
      <c r="N6" s="4"/>
      <c r="O6" s="4"/>
      <c r="P6" s="4"/>
      <c r="Q6" s="115"/>
      <c r="R6" s="111"/>
      <c r="S6" s="110"/>
      <c r="T6" s="109"/>
      <c r="U6" s="109"/>
      <c r="V6" s="116"/>
      <c r="W6" s="109"/>
      <c r="X6" s="109"/>
      <c r="Y6" s="109"/>
      <c r="Z6" s="109"/>
      <c r="AA6" s="109"/>
    </row>
    <row r="7" spans="1:27" ht="15" customHeight="1">
      <c r="A7" s="9"/>
      <c r="B7" s="112" t="s">
        <v>149</v>
      </c>
      <c r="C7" s="110"/>
      <c r="D7" s="109"/>
      <c r="E7" s="116">
        <f>VLOOKUP($B$3,Data!$A$1:$J$17,3,FALSE)</f>
        <v>0.89</v>
      </c>
      <c r="F7" s="109"/>
      <c r="G7" s="109"/>
      <c r="H7" s="109"/>
      <c r="I7" s="109"/>
      <c r="J7" s="109"/>
      <c r="K7" s="109"/>
      <c r="L7" s="8"/>
      <c r="M7" s="53"/>
      <c r="N7" s="4"/>
      <c r="O7" s="4"/>
      <c r="P7" s="4"/>
      <c r="Q7" s="115"/>
      <c r="R7" s="111"/>
      <c r="S7" s="110"/>
      <c r="T7" s="109"/>
      <c r="U7" s="109"/>
      <c r="V7" s="109"/>
      <c r="W7" s="109"/>
      <c r="X7" s="109"/>
      <c r="Y7" s="109"/>
      <c r="Z7" s="109"/>
      <c r="AA7" s="109"/>
    </row>
    <row r="8" spans="1:27" ht="15" customHeight="1">
      <c r="B8" s="111"/>
      <c r="C8" s="110"/>
      <c r="D8" s="109"/>
      <c r="E8" s="109"/>
      <c r="F8" s="116">
        <f>VLOOKUP($B$3,Data!$A$1:$J$17,4,FALSE)</f>
        <v>0.86</v>
      </c>
      <c r="G8" s="109"/>
      <c r="H8" s="109"/>
      <c r="I8" s="109"/>
      <c r="J8" s="109"/>
      <c r="K8" s="109"/>
      <c r="L8" s="8"/>
      <c r="M8" s="53"/>
      <c r="N8" s="11"/>
      <c r="O8" s="11"/>
      <c r="P8" s="4"/>
      <c r="Q8" s="115"/>
      <c r="R8" s="111"/>
      <c r="S8" s="110"/>
      <c r="T8" s="116"/>
      <c r="U8" s="109"/>
      <c r="V8" s="109"/>
      <c r="W8" s="109"/>
      <c r="X8" s="109"/>
      <c r="Y8" s="109"/>
      <c r="Z8" s="109"/>
      <c r="AA8" s="109"/>
    </row>
    <row r="9" spans="1:27" ht="15" customHeight="1">
      <c r="B9" s="111"/>
      <c r="C9" s="110"/>
      <c r="D9" s="109"/>
      <c r="E9" s="109"/>
      <c r="F9" s="109"/>
      <c r="G9" s="109"/>
      <c r="H9" s="109"/>
      <c r="I9" s="109"/>
      <c r="J9" s="109"/>
      <c r="K9" s="109"/>
      <c r="L9" s="8"/>
      <c r="M9" s="53"/>
      <c r="N9" s="11"/>
      <c r="O9" s="11"/>
      <c r="P9" s="4"/>
      <c r="Q9" s="115"/>
      <c r="R9" s="112"/>
      <c r="S9" s="110"/>
      <c r="T9" s="109"/>
      <c r="U9" s="116"/>
      <c r="V9" s="109"/>
      <c r="W9" s="109"/>
      <c r="X9" s="109"/>
      <c r="Y9" s="109"/>
      <c r="Z9" s="109"/>
      <c r="AA9" s="109"/>
    </row>
    <row r="10" spans="1:27" ht="15" customHeight="1">
      <c r="B10" s="111"/>
      <c r="C10" s="110"/>
      <c r="D10" s="116">
        <f>VLOOKUP($B$3,Data!$A$1:$J$17,5,FALSE)</f>
        <v>0.95</v>
      </c>
      <c r="E10" s="109"/>
      <c r="F10" s="109"/>
      <c r="G10" s="109"/>
      <c r="H10" s="109"/>
      <c r="I10" s="109"/>
      <c r="J10" s="109"/>
      <c r="K10" s="109"/>
      <c r="L10" s="8"/>
      <c r="M10" s="10"/>
      <c r="N10" s="11"/>
      <c r="O10" s="11"/>
      <c r="P10" s="4"/>
      <c r="Q10" s="115"/>
      <c r="R10" s="111"/>
      <c r="S10" s="110"/>
      <c r="T10" s="109"/>
      <c r="U10" s="109"/>
      <c r="V10" s="116"/>
      <c r="W10" s="109"/>
      <c r="X10" s="109"/>
      <c r="Y10" s="109"/>
      <c r="Z10" s="109"/>
      <c r="AA10" s="109"/>
    </row>
    <row r="11" spans="1:27" ht="15" customHeight="1">
      <c r="A11" s="12"/>
      <c r="B11" s="112" t="s">
        <v>154</v>
      </c>
      <c r="C11" s="110"/>
      <c r="D11" s="109"/>
      <c r="E11" s="116">
        <f>VLOOKUP($B$3,Data!$A$1:$J$17,6,FALSE)</f>
        <v>0.89</v>
      </c>
      <c r="F11" s="109"/>
      <c r="G11" s="109"/>
      <c r="H11" s="109"/>
      <c r="I11" s="109"/>
      <c r="J11" s="109"/>
      <c r="K11" s="109"/>
      <c r="L11" s="8"/>
      <c r="M11" s="7"/>
      <c r="N11" s="4"/>
      <c r="O11" s="4"/>
      <c r="P11" s="4"/>
      <c r="Q11" s="115"/>
      <c r="R11" s="111"/>
      <c r="S11" s="110"/>
      <c r="T11" s="109"/>
      <c r="U11" s="109"/>
      <c r="V11" s="109"/>
      <c r="W11" s="109"/>
      <c r="X11" s="109"/>
      <c r="Y11" s="109"/>
      <c r="Z11" s="109"/>
      <c r="AA11" s="109"/>
    </row>
    <row r="12" spans="1:27" ht="15" customHeight="1">
      <c r="A12" s="6"/>
      <c r="B12" s="111"/>
      <c r="C12" s="110"/>
      <c r="D12" s="109"/>
      <c r="E12" s="109"/>
      <c r="F12" s="116">
        <f>VLOOKUP($B$3,Data!$A$1:$J$17,7,FALSE)</f>
        <v>0.86</v>
      </c>
      <c r="G12" s="109"/>
      <c r="H12" s="109"/>
      <c r="I12" s="109"/>
      <c r="J12" s="109"/>
      <c r="K12" s="109"/>
      <c r="L12" s="8"/>
      <c r="M12" s="8"/>
      <c r="N12" s="3"/>
      <c r="O12" s="3"/>
      <c r="P12" s="4"/>
      <c r="Q12" s="115"/>
      <c r="R12" s="111"/>
      <c r="S12" s="110"/>
      <c r="T12" s="116"/>
      <c r="U12" s="109"/>
      <c r="V12" s="109"/>
      <c r="W12" s="109"/>
      <c r="X12" s="109"/>
      <c r="Y12" s="109"/>
      <c r="Z12" s="109"/>
      <c r="AA12" s="109"/>
    </row>
    <row r="13" spans="1:27" ht="15" customHeight="1">
      <c r="A13" s="6"/>
      <c r="B13" s="111"/>
      <c r="C13" s="110"/>
      <c r="D13" s="109"/>
      <c r="E13" s="109"/>
      <c r="F13" s="109"/>
      <c r="G13" s="109"/>
      <c r="H13" s="109"/>
      <c r="I13" s="109"/>
      <c r="J13" s="109"/>
      <c r="K13" s="109"/>
      <c r="L13" s="8"/>
      <c r="M13" s="8"/>
      <c r="N13" s="3"/>
      <c r="O13" s="3"/>
      <c r="P13" s="4"/>
      <c r="Q13" s="115"/>
      <c r="R13" s="112"/>
      <c r="S13" s="160"/>
      <c r="T13" s="160"/>
      <c r="U13" s="160"/>
      <c r="V13" s="109"/>
      <c r="W13" s="109"/>
      <c r="X13" s="109"/>
      <c r="Y13" s="109"/>
      <c r="Z13" s="109"/>
      <c r="AA13" s="109"/>
    </row>
    <row r="14" spans="1:27" ht="15" customHeight="1">
      <c r="A14" s="5"/>
      <c r="B14" s="111"/>
      <c r="C14" s="110"/>
      <c r="D14" s="116">
        <f>VLOOKUP($B$3,Data!$A$1:$J$17,8,FALSE)</f>
        <v>0.95</v>
      </c>
      <c r="E14" s="109"/>
      <c r="F14" s="109"/>
      <c r="G14" s="109"/>
      <c r="H14" s="109"/>
      <c r="I14" s="109"/>
      <c r="J14" s="109"/>
      <c r="K14" s="109"/>
      <c r="L14" s="3"/>
      <c r="M14" s="3"/>
      <c r="N14" s="3"/>
      <c r="O14" s="3"/>
      <c r="P14" s="4"/>
      <c r="Q14" s="115"/>
      <c r="R14" s="111"/>
      <c r="S14" s="160"/>
      <c r="T14" s="160"/>
      <c r="U14" s="160"/>
      <c r="V14" s="113"/>
      <c r="W14" s="114"/>
      <c r="X14" s="114"/>
      <c r="Y14" s="113"/>
      <c r="Z14" s="113"/>
      <c r="AA14" s="116"/>
    </row>
    <row r="15" spans="1:27" ht="15" customHeight="1">
      <c r="A15" s="5"/>
      <c r="B15" s="112" t="s">
        <v>164</v>
      </c>
      <c r="C15" s="110"/>
      <c r="D15" s="109"/>
      <c r="E15" s="116">
        <f>VLOOKUP($B$3,Data!$A$1:$J$17,9,FALSE)</f>
        <v>0.9</v>
      </c>
      <c r="F15" s="109"/>
      <c r="G15" s="109"/>
      <c r="H15" s="109"/>
      <c r="I15" s="109"/>
      <c r="J15" s="109"/>
      <c r="K15" s="109"/>
      <c r="L15" s="3"/>
      <c r="M15" s="3"/>
      <c r="N15" s="3"/>
      <c r="O15" s="3"/>
      <c r="P15" s="4"/>
      <c r="Q15" s="115"/>
      <c r="R15" s="109"/>
      <c r="S15" s="160"/>
      <c r="T15" s="160"/>
      <c r="U15" s="160"/>
      <c r="V15" s="109"/>
      <c r="W15" s="109"/>
      <c r="X15" s="109"/>
      <c r="Y15" s="109"/>
      <c r="Z15" s="109"/>
      <c r="AA15" s="109"/>
    </row>
    <row r="16" spans="1:27" ht="15" customHeight="1">
      <c r="A16" s="5"/>
      <c r="B16" s="111"/>
      <c r="C16" s="110"/>
      <c r="D16" s="109"/>
      <c r="E16" s="109"/>
      <c r="F16" s="116">
        <f>VLOOKUP($B$3,Data!$A$1:$J$17,10,FALSE)</f>
        <v>0.86</v>
      </c>
      <c r="G16" s="114"/>
      <c r="H16" s="114"/>
      <c r="I16" s="113"/>
      <c r="J16" s="113"/>
      <c r="K16" s="116"/>
      <c r="L16" s="3"/>
      <c r="M16" s="116"/>
      <c r="N16" s="3"/>
      <c r="O16" s="3"/>
      <c r="P16" s="4"/>
      <c r="Q16" s="115"/>
      <c r="R16" s="108"/>
      <c r="S16" s="160"/>
      <c r="T16" s="160"/>
      <c r="U16" s="160"/>
      <c r="V16" s="108"/>
      <c r="W16" s="108"/>
      <c r="X16" s="108"/>
      <c r="Y16" s="108"/>
      <c r="Z16" s="108"/>
      <c r="AA16" s="108"/>
    </row>
    <row r="17" spans="1:27" ht="15" customHeight="1">
      <c r="A17" s="5"/>
      <c r="B17" s="109"/>
      <c r="C17" s="54">
        <v>0.87</v>
      </c>
      <c r="D17" s="109"/>
      <c r="E17" s="109"/>
      <c r="F17" s="109"/>
      <c r="G17" s="109"/>
      <c r="H17" s="109"/>
      <c r="I17" s="109"/>
      <c r="J17" s="109"/>
      <c r="K17" s="109"/>
      <c r="L17" s="3"/>
      <c r="M17" s="3"/>
      <c r="N17" s="3"/>
      <c r="O17" s="3"/>
      <c r="P17" s="4"/>
      <c r="Q17" s="115"/>
      <c r="R17" s="108"/>
      <c r="S17" s="160"/>
      <c r="T17" s="160"/>
      <c r="U17" s="160"/>
      <c r="V17" s="108"/>
      <c r="W17" s="108"/>
      <c r="X17" s="108"/>
      <c r="Y17" s="108"/>
      <c r="Z17" s="108"/>
      <c r="AA17" s="108"/>
    </row>
    <row r="18" spans="1:27" ht="15" customHeight="1">
      <c r="A18" s="5"/>
      <c r="B18" s="5"/>
      <c r="C18" s="5"/>
      <c r="D18" s="5"/>
      <c r="E18" s="4"/>
      <c r="F18" s="4"/>
      <c r="G18" s="4"/>
      <c r="H18" s="4"/>
      <c r="I18" s="4"/>
      <c r="J18" s="4"/>
      <c r="K18" s="4"/>
      <c r="L18" s="3"/>
      <c r="M18" s="3"/>
      <c r="N18" s="3"/>
      <c r="O18" s="3"/>
      <c r="P18" s="4"/>
      <c r="Q18" s="115"/>
      <c r="R18" s="115"/>
      <c r="S18" s="115"/>
      <c r="T18" s="115"/>
      <c r="U18" s="115"/>
      <c r="V18" s="115"/>
      <c r="W18" s="115"/>
      <c r="X18" s="115"/>
      <c r="Y18" s="115"/>
      <c r="Z18" s="115"/>
      <c r="AA18" s="115"/>
    </row>
    <row r="19" spans="1:27" ht="34.5" customHeight="1">
      <c r="A19" s="2"/>
      <c r="B19" s="2"/>
      <c r="C19" s="2"/>
      <c r="D19" s="2"/>
      <c r="E19" s="3"/>
      <c r="F19" s="3"/>
      <c r="G19" s="3"/>
      <c r="H19" s="3"/>
      <c r="I19" s="3"/>
      <c r="J19" s="3"/>
      <c r="K19" s="3"/>
      <c r="L19" s="3"/>
      <c r="M19" s="3"/>
      <c r="N19" s="3"/>
      <c r="O19" s="3"/>
      <c r="P19" s="4"/>
    </row>
    <row r="20" spans="1:27" ht="15" customHeight="1">
      <c r="A20" s="191" t="s">
        <v>165</v>
      </c>
      <c r="B20" s="191"/>
      <c r="C20" s="191"/>
      <c r="D20" s="191"/>
      <c r="E20" s="191"/>
      <c r="F20" s="191"/>
      <c r="G20" s="191"/>
      <c r="H20" s="191"/>
      <c r="I20" s="191"/>
    </row>
    <row r="21" spans="1:27" ht="6" customHeight="1"/>
    <row r="22" spans="1:27" ht="27" customHeight="1">
      <c r="A22" s="13" t="s">
        <v>4</v>
      </c>
      <c r="B22" s="14"/>
      <c r="C22" s="15" t="s">
        <v>5</v>
      </c>
      <c r="D22" s="15"/>
      <c r="E22" s="15" t="s">
        <v>6</v>
      </c>
      <c r="F22" s="15"/>
      <c r="G22" s="15" t="s">
        <v>7</v>
      </c>
      <c r="H22" s="16"/>
      <c r="I22" s="14" t="s">
        <v>8</v>
      </c>
      <c r="J22" s="17"/>
      <c r="K22" s="18"/>
      <c r="L22" s="16"/>
      <c r="M22" s="14" t="s">
        <v>9</v>
      </c>
      <c r="N22" s="14"/>
      <c r="O22" s="14"/>
    </row>
    <row r="23" spans="1:27" ht="15" customHeight="1">
      <c r="A23" s="19"/>
      <c r="B23" s="19"/>
      <c r="C23" s="20"/>
      <c r="D23" s="20"/>
      <c r="E23" s="20"/>
      <c r="F23" s="20"/>
      <c r="G23" s="20"/>
      <c r="H23" s="21"/>
      <c r="I23" s="186" t="s">
        <v>139</v>
      </c>
      <c r="J23" s="19"/>
      <c r="K23" s="119">
        <f>VLOOKUP($B$3,Data!$L$2:$Q$17,2,FALSE)</f>
        <v>0.33586199999999999</v>
      </c>
      <c r="L23" s="21"/>
      <c r="M23" s="192" t="s">
        <v>10</v>
      </c>
      <c r="N23" s="192"/>
      <c r="O23" s="117">
        <f>VLOOKUP($B$3,Data!$L$20:$Q$35,2,FALSE)</f>
        <v>0.30800485869999999</v>
      </c>
    </row>
    <row r="24" spans="1:27" ht="15" customHeight="1">
      <c r="A24" s="19" t="s">
        <v>11</v>
      </c>
      <c r="B24" s="19"/>
      <c r="C24" s="117">
        <f>VLOOKUP($B$3,Data!$A$20:$J$35,2,FALSE)</f>
        <v>1.0012999999999999E-2</v>
      </c>
      <c r="D24" s="117"/>
      <c r="E24" s="117">
        <f>VLOOKUP($B$3,Data!$A$20:$J$35,3,FALSE)</f>
        <v>0.28920699999999999</v>
      </c>
      <c r="F24" s="117"/>
      <c r="G24" s="117">
        <f>VLOOKUP($B$3,Data!$A$20:$J$35,4,FALSE)</f>
        <v>0.29921999999999999</v>
      </c>
      <c r="H24" s="21"/>
      <c r="I24" s="160" t="s">
        <v>140</v>
      </c>
      <c r="J24" s="19"/>
      <c r="K24" s="119">
        <f>VLOOKUP($B$3,Data!$L$2:$Q$17,3,FALSE)</f>
        <v>0.119258</v>
      </c>
      <c r="L24" s="21"/>
      <c r="M24" s="56"/>
      <c r="N24" s="19"/>
      <c r="O24" s="117">
        <f>VLOOKUP($B$3,Data!$L$20:$Q$35,3,FALSE)</f>
        <v>0.21345508830000001</v>
      </c>
    </row>
    <row r="25" spans="1:27" ht="15" customHeight="1">
      <c r="A25" s="19" t="s">
        <v>12</v>
      </c>
      <c r="B25" s="19"/>
      <c r="C25" s="117">
        <f>VLOOKUP($B$3,Data!$A$20:$J$35,5,FALSE)</f>
        <v>3.2599999999999997E-2</v>
      </c>
      <c r="D25" s="117"/>
      <c r="E25" s="117">
        <f>VLOOKUP($B$3,Data!$A$20:$J$35,6,FALSE)</f>
        <v>0.65968099999999996</v>
      </c>
      <c r="F25" s="117"/>
      <c r="G25" s="117">
        <f>VLOOKUP($B$3,Data!$A$20:$J$35,7,FALSE)</f>
        <v>0.69228100000000004</v>
      </c>
      <c r="H25" s="21"/>
      <c r="I25" s="160" t="s">
        <v>141</v>
      </c>
      <c r="J25" s="19"/>
      <c r="K25" s="119">
        <f>VLOOKUP($B$3,Data!$L$2:$Q$17,4,FALSE)</f>
        <v>6.2789999999999999E-2</v>
      </c>
      <c r="L25" s="21"/>
      <c r="M25" s="56"/>
      <c r="N25" s="19"/>
      <c r="O25" s="117">
        <f>VLOOKUP($B$3,Data!$L$20:$Q$35,4,FALSE)</f>
        <v>0.19140812709999999</v>
      </c>
    </row>
    <row r="26" spans="1:27" ht="15" customHeight="1">
      <c r="B26" s="19"/>
      <c r="C26" s="23"/>
      <c r="D26" s="23"/>
      <c r="E26" s="23"/>
      <c r="F26" s="23"/>
      <c r="G26" s="23"/>
      <c r="H26" s="21"/>
      <c r="I26" s="160" t="s">
        <v>75</v>
      </c>
      <c r="J26" s="19"/>
      <c r="K26" s="119">
        <f>VLOOKUP($B$3,Data!$L$2:$Q$17,5,FALSE)</f>
        <v>0.32364100000000001</v>
      </c>
      <c r="L26" s="21"/>
      <c r="M26" s="56"/>
      <c r="N26" s="19"/>
      <c r="O26" s="117">
        <f>VLOOKUP($B$3,Data!$L$20:$Q$35,5,FALSE)</f>
        <v>0.1511224987</v>
      </c>
    </row>
    <row r="27" spans="1:27" ht="15" customHeight="1">
      <c r="A27" s="24" t="s">
        <v>13</v>
      </c>
      <c r="B27" s="24"/>
      <c r="C27" s="118">
        <f>VLOOKUP($B$3,Data!$A$20:$J$35,8,FALSE)</f>
        <v>4.3893000000000001E-2</v>
      </c>
      <c r="D27" s="118"/>
      <c r="E27" s="118">
        <f>VLOOKUP($B$3,Data!$A$20:$J$35,9,FALSE)</f>
        <v>0.95610700000000004</v>
      </c>
      <c r="F27" s="118"/>
      <c r="G27" s="118">
        <f>VLOOKUP($B$3,Data!$A$20:$J$35,10,FALSE)</f>
        <v>1</v>
      </c>
      <c r="H27" s="21"/>
      <c r="I27" s="160" t="s">
        <v>142</v>
      </c>
      <c r="J27" s="19"/>
      <c r="K27" s="119">
        <f>VLOOKUP($B$3,Data!$L$2:$Q$17,6,FALSE)</f>
        <v>0.15844900000000001</v>
      </c>
      <c r="L27" s="21"/>
      <c r="M27" s="192" t="s">
        <v>15</v>
      </c>
      <c r="N27" s="192"/>
      <c r="O27" s="117">
        <f>VLOOKUP($B$3,Data!$L$20:$Q$35,6,FALSE)</f>
        <v>0.1360094271</v>
      </c>
    </row>
    <row r="28" spans="1:27" ht="9.75" customHeight="1">
      <c r="A28" s="25"/>
      <c r="B28" s="25"/>
      <c r="C28" s="25"/>
      <c r="D28" s="25"/>
      <c r="E28" s="26"/>
      <c r="F28" s="26"/>
      <c r="G28" s="26"/>
      <c r="H28" s="21"/>
      <c r="I28" s="25"/>
      <c r="J28" s="25"/>
      <c r="K28" s="27"/>
      <c r="L28" s="21"/>
      <c r="M28" s="28"/>
      <c r="N28" s="25"/>
      <c r="O28" s="26"/>
    </row>
    <row r="29" spans="1:27" ht="9.75" customHeight="1">
      <c r="A29" s="19"/>
      <c r="B29" s="19"/>
      <c r="C29" s="19"/>
      <c r="D29" s="19"/>
      <c r="E29" s="23"/>
      <c r="F29" s="23"/>
      <c r="G29" s="23"/>
      <c r="H29" s="21"/>
      <c r="I29" s="19"/>
      <c r="J29" s="19"/>
      <c r="K29" s="22"/>
      <c r="L29" s="21"/>
      <c r="M29" s="56"/>
      <c r="N29" s="19"/>
      <c r="O29" s="23"/>
    </row>
    <row r="30" spans="1:27" ht="27" customHeight="1">
      <c r="A30" s="17" t="s">
        <v>110</v>
      </c>
      <c r="B30" s="18"/>
      <c r="C30" s="18"/>
      <c r="D30" s="18"/>
      <c r="E30" s="18"/>
      <c r="F30" s="18"/>
      <c r="G30" s="18"/>
      <c r="H30" s="18"/>
      <c r="I30" s="22"/>
      <c r="J30" s="19"/>
      <c r="K30" s="22"/>
      <c r="L30" s="21"/>
      <c r="M30" s="56"/>
      <c r="N30" s="19"/>
      <c r="O30" s="23"/>
    </row>
    <row r="31" spans="1:27" ht="15" customHeight="1">
      <c r="A31" s="122" t="s">
        <v>115</v>
      </c>
      <c r="H31" s="119">
        <f>VLOOKUP($B$3,Data!$S$2:$Y$17,2,FALSE)</f>
        <v>0.3880544883</v>
      </c>
      <c r="I31" s="22"/>
      <c r="J31" s="19"/>
      <c r="K31" s="22"/>
      <c r="L31" s="21"/>
      <c r="M31" s="56"/>
      <c r="N31" s="19"/>
      <c r="O31" s="23"/>
    </row>
    <row r="32" spans="1:27" ht="15" customHeight="1">
      <c r="A32" s="122" t="s">
        <v>111</v>
      </c>
      <c r="B32" s="123"/>
      <c r="C32" s="123"/>
      <c r="D32" s="123"/>
      <c r="E32" s="123"/>
      <c r="F32" s="123"/>
      <c r="H32" s="119">
        <f>VLOOKUP($B$3,Data!$S$2:$Y$17,3,FALSE)</f>
        <v>0.37676097330000002</v>
      </c>
      <c r="I32" s="22"/>
      <c r="J32" s="19"/>
      <c r="K32" s="22"/>
      <c r="L32" s="21"/>
      <c r="M32" s="56"/>
      <c r="N32" s="19"/>
      <c r="O32" s="23"/>
    </row>
    <row r="33" spans="1:25" ht="15" customHeight="1">
      <c r="A33" s="122" t="s">
        <v>116</v>
      </c>
      <c r="B33" s="124"/>
      <c r="C33" s="124"/>
      <c r="D33" s="124"/>
      <c r="E33" s="124"/>
      <c r="F33" s="124"/>
      <c r="H33" s="119">
        <f>VLOOKUP($B$3,Data!$S$2:$Y$17,4,FALSE)</f>
        <v>3.3880544899999997E-2</v>
      </c>
      <c r="I33" s="22"/>
      <c r="J33" s="19"/>
      <c r="K33" s="22"/>
      <c r="L33" s="21"/>
      <c r="M33" s="56"/>
      <c r="N33" s="19"/>
      <c r="O33" s="23"/>
    </row>
    <row r="34" spans="1:25" ht="15" customHeight="1">
      <c r="A34" s="122" t="s">
        <v>112</v>
      </c>
      <c r="B34" s="124"/>
      <c r="C34" s="124"/>
      <c r="D34" s="124"/>
      <c r="E34" s="124"/>
      <c r="F34" s="124"/>
      <c r="H34" s="119">
        <f>VLOOKUP($B$3,Data!$S$2:$Y$17,5,FALSE)</f>
        <v>0</v>
      </c>
      <c r="I34" s="22"/>
      <c r="J34" s="19"/>
      <c r="K34" s="22"/>
      <c r="L34" s="21"/>
      <c r="M34" s="56"/>
      <c r="N34" s="19"/>
      <c r="O34" s="23"/>
    </row>
    <row r="35" spans="1:25" ht="15" customHeight="1">
      <c r="A35" s="122" t="s">
        <v>113</v>
      </c>
      <c r="B35" s="124"/>
      <c r="C35" s="124"/>
      <c r="D35" s="124"/>
      <c r="E35" s="124"/>
      <c r="F35" s="124"/>
      <c r="H35" s="119">
        <f>VLOOKUP($B$3,Data!$S$2:$Y$17,6,FALSE)</f>
        <v>0</v>
      </c>
      <c r="I35" s="22"/>
      <c r="J35" s="19"/>
      <c r="K35" s="22"/>
      <c r="L35" s="21"/>
      <c r="M35" s="56"/>
      <c r="N35" s="19"/>
      <c r="O35" s="23"/>
    </row>
    <row r="36" spans="1:25" ht="15" customHeight="1">
      <c r="A36" s="125" t="s">
        <v>114</v>
      </c>
      <c r="B36" s="126"/>
      <c r="C36" s="127"/>
      <c r="D36" s="127"/>
      <c r="E36" s="127"/>
      <c r="F36" s="127"/>
      <c r="G36" s="127"/>
      <c r="H36" s="130">
        <f>VLOOKUP($B$3,Data!$S$2:$Y$17,7,FALSE)</f>
        <v>0.2013039935</v>
      </c>
      <c r="I36" s="22"/>
      <c r="J36" s="19"/>
      <c r="K36" s="22"/>
      <c r="L36" s="21"/>
      <c r="M36" s="56"/>
      <c r="N36" s="19"/>
      <c r="O36" s="23"/>
      <c r="P36" s="19"/>
    </row>
    <row r="37" spans="1:25" ht="9.75" customHeight="1">
      <c r="A37" s="122"/>
      <c r="B37" s="123"/>
      <c r="H37" s="128"/>
      <c r="I37" s="129"/>
      <c r="J37" s="19"/>
      <c r="K37" s="22"/>
      <c r="L37" s="21"/>
      <c r="M37" s="56"/>
      <c r="N37" s="19"/>
      <c r="O37" s="23"/>
      <c r="P37" s="19"/>
    </row>
    <row r="38" spans="1:25" ht="18">
      <c r="A38" s="29" t="s">
        <v>166</v>
      </c>
      <c r="B38" s="29"/>
      <c r="C38" s="29"/>
      <c r="D38" s="30"/>
    </row>
    <row r="39" spans="1:25" ht="9" customHeight="1">
      <c r="A39" s="31"/>
      <c r="B39" s="31"/>
      <c r="C39" s="31"/>
      <c r="D39" s="31"/>
      <c r="E39" s="32"/>
      <c r="F39" s="32"/>
      <c r="G39" s="32"/>
      <c r="H39" s="32"/>
      <c r="I39" s="32"/>
      <c r="J39" s="32"/>
      <c r="K39" s="31"/>
      <c r="L39" s="31"/>
      <c r="M39" s="31"/>
      <c r="N39" s="31"/>
      <c r="O39" s="31"/>
    </row>
    <row r="40" spans="1:25" s="35" customFormat="1" ht="47.25" customHeight="1">
      <c r="A40" s="57" t="s">
        <v>16</v>
      </c>
      <c r="B40" s="57"/>
      <c r="C40" s="193" t="s">
        <v>17</v>
      </c>
      <c r="D40" s="193"/>
      <c r="E40" s="193"/>
      <c r="F40" s="193"/>
      <c r="G40" s="193"/>
      <c r="H40" s="193"/>
      <c r="I40" s="33"/>
      <c r="J40" s="33"/>
      <c r="K40" s="57"/>
      <c r="L40" s="33"/>
      <c r="M40" s="57" t="s">
        <v>18</v>
      </c>
      <c r="N40" s="57"/>
      <c r="O40" s="55" t="s">
        <v>167</v>
      </c>
      <c r="P40" s="34"/>
    </row>
    <row r="41" spans="1:25" s="35" customFormat="1" ht="17.25" customHeight="1">
      <c r="A41" s="36" t="s">
        <v>19</v>
      </c>
      <c r="B41" s="36"/>
      <c r="C41" s="194" t="s">
        <v>20</v>
      </c>
      <c r="D41" s="194"/>
      <c r="E41" s="194"/>
      <c r="F41" s="194"/>
      <c r="G41" s="194"/>
      <c r="H41" s="194"/>
      <c r="K41" s="37"/>
      <c r="L41" s="38"/>
      <c r="M41" s="120">
        <f>VLOOKUP($B$3,Data!$A$39:$Y$54,2,FALSE)</f>
        <v>0.89</v>
      </c>
      <c r="N41" s="39"/>
      <c r="O41" s="131">
        <v>0.85752688172043012</v>
      </c>
      <c r="P41" s="40"/>
      <c r="Q41" s="161"/>
      <c r="R41" s="161"/>
      <c r="S41"/>
      <c r="T41"/>
      <c r="U41"/>
      <c r="V41"/>
      <c r="W41"/>
      <c r="X41"/>
      <c r="Y41" s="31"/>
    </row>
    <row r="42" spans="1:25" s="35" customFormat="1" ht="18.75" customHeight="1">
      <c r="B42" s="41"/>
      <c r="C42" s="16" t="s">
        <v>21</v>
      </c>
      <c r="D42" s="16"/>
      <c r="E42" s="16"/>
      <c r="F42" s="16"/>
      <c r="G42" s="16"/>
      <c r="H42" s="16"/>
      <c r="K42" s="37"/>
      <c r="L42" s="42"/>
      <c r="M42" s="120">
        <f>VLOOKUP($B$3,Data!$A$39:$Y$54,3,FALSE)</f>
        <v>0.84</v>
      </c>
      <c r="N42" s="39"/>
      <c r="O42" s="131">
        <v>0.84162436548223352</v>
      </c>
      <c r="P42" s="40"/>
      <c r="R42"/>
      <c r="T42"/>
      <c r="U42"/>
      <c r="V42"/>
      <c r="W42"/>
      <c r="X42"/>
      <c r="Y42" s="31"/>
    </row>
    <row r="43" spans="1:25" s="35" customFormat="1" ht="18.75" customHeight="1">
      <c r="A43" s="41"/>
      <c r="B43" s="41"/>
      <c r="C43" s="194" t="s">
        <v>22</v>
      </c>
      <c r="D43" s="194"/>
      <c r="E43" s="194"/>
      <c r="F43" s="194"/>
      <c r="G43" s="194"/>
      <c r="H43" s="194"/>
      <c r="K43" s="37"/>
      <c r="L43" s="42"/>
      <c r="M43" s="120">
        <f>VLOOKUP($B$3,Data!$A$39:$Y$54,4,FALSE)</f>
        <v>0.86</v>
      </c>
      <c r="N43" s="39"/>
      <c r="O43" s="131">
        <v>0.93181818181818177</v>
      </c>
      <c r="P43" s="40"/>
      <c r="Q43" s="162"/>
      <c r="R43"/>
      <c r="S43" s="163"/>
      <c r="T43" s="163"/>
      <c r="U43" s="163"/>
      <c r="V43" s="163"/>
      <c r="W43" s="163"/>
      <c r="X43"/>
      <c r="Y43" s="31"/>
    </row>
    <row r="44" spans="1:25" s="35" customFormat="1" ht="18.75" customHeight="1">
      <c r="C44" s="194" t="s">
        <v>23</v>
      </c>
      <c r="D44" s="194"/>
      <c r="E44" s="194"/>
      <c r="F44" s="194"/>
      <c r="G44" s="194"/>
      <c r="H44" s="194"/>
      <c r="K44" s="37"/>
      <c r="L44" s="42"/>
      <c r="M44" s="120">
        <f>VLOOKUP($B$3,Data!$A$39:$Y$54,5,FALSE)</f>
        <v>0.85</v>
      </c>
      <c r="N44" s="39"/>
      <c r="O44" s="131">
        <v>0.85922875327592663</v>
      </c>
      <c r="P44" s="40"/>
    </row>
    <row r="45" spans="1:25" s="35" customFormat="1" ht="18.75" customHeight="1">
      <c r="C45" s="16" t="s">
        <v>24</v>
      </c>
      <c r="D45" s="16"/>
      <c r="E45" s="16"/>
      <c r="F45" s="16"/>
      <c r="G45" s="16"/>
      <c r="H45" s="16"/>
      <c r="K45" s="37"/>
      <c r="L45" s="42"/>
      <c r="M45" s="120">
        <f>VLOOKUP($B$3,Data!$A$39:$Y$54,6,FALSE)</f>
        <v>0.78</v>
      </c>
      <c r="N45" s="39"/>
      <c r="O45" s="131">
        <v>0.80487080487080487</v>
      </c>
      <c r="P45" s="40"/>
    </row>
    <row r="46" spans="1:25" s="35" customFormat="1" ht="18.75" customHeight="1">
      <c r="C46" s="190" t="s">
        <v>14</v>
      </c>
      <c r="D46" s="190"/>
      <c r="E46" s="190"/>
      <c r="F46" s="190"/>
      <c r="G46" s="190"/>
      <c r="H46" s="190"/>
      <c r="K46" s="37"/>
      <c r="L46" s="42"/>
      <c r="M46" s="120">
        <f>VLOOKUP($B$3,Data!$A$39:$Y$54,7,FALSE)</f>
        <v>0.87</v>
      </c>
      <c r="N46" s="39"/>
      <c r="O46" s="131">
        <v>0.88680851063829791</v>
      </c>
      <c r="P46" s="40"/>
    </row>
    <row r="47" spans="1:25" s="35" customFormat="1" ht="18.75" customHeight="1">
      <c r="A47" s="41" t="s">
        <v>25</v>
      </c>
      <c r="C47" s="194" t="s">
        <v>20</v>
      </c>
      <c r="D47" s="194"/>
      <c r="E47" s="194"/>
      <c r="F47" s="194"/>
      <c r="G47" s="194"/>
      <c r="H47" s="194"/>
      <c r="K47" s="37"/>
      <c r="L47" s="42"/>
      <c r="M47" s="120">
        <f>VLOOKUP($B$3,Data!$A$39:$Y$54,8,FALSE)</f>
        <v>0.88</v>
      </c>
      <c r="N47" s="39"/>
      <c r="O47" s="131">
        <v>0.86592178770949724</v>
      </c>
      <c r="P47" s="40"/>
    </row>
    <row r="48" spans="1:25" s="35" customFormat="1" ht="18.75" customHeight="1">
      <c r="C48" s="16" t="s">
        <v>21</v>
      </c>
      <c r="D48" s="16"/>
      <c r="E48" s="16"/>
      <c r="F48" s="16"/>
      <c r="G48" s="16"/>
      <c r="H48" s="16"/>
      <c r="K48" s="37"/>
      <c r="L48" s="42"/>
      <c r="M48" s="120">
        <f>VLOOKUP($B$3,Data!$A$39:$Y$54,9,FALSE)</f>
        <v>0.95</v>
      </c>
      <c r="N48" s="39"/>
      <c r="O48" s="131">
        <v>0.79617834394904463</v>
      </c>
      <c r="P48" s="40"/>
    </row>
    <row r="49" spans="1:16" s="35" customFormat="1" ht="18.75" customHeight="1">
      <c r="A49" s="41"/>
      <c r="C49" s="194" t="s">
        <v>22</v>
      </c>
      <c r="D49" s="194"/>
      <c r="E49" s="194"/>
      <c r="F49" s="194"/>
      <c r="G49" s="194"/>
      <c r="H49" s="194"/>
      <c r="K49" s="37"/>
      <c r="L49" s="42"/>
      <c r="M49" s="120">
        <f>VLOOKUP($B$3,Data!$A$39:$Y$54,10,FALSE)</f>
        <v>0.81</v>
      </c>
      <c r="N49" s="39"/>
      <c r="O49" s="131">
        <v>0.85074626865671643</v>
      </c>
      <c r="P49" s="40"/>
    </row>
    <row r="50" spans="1:16" s="35" customFormat="1" ht="18.75" customHeight="1">
      <c r="C50" s="194" t="s">
        <v>23</v>
      </c>
      <c r="D50" s="194"/>
      <c r="E50" s="194"/>
      <c r="F50" s="194"/>
      <c r="G50" s="194"/>
      <c r="H50" s="194"/>
      <c r="K50" s="37"/>
      <c r="L50" s="42"/>
      <c r="M50" s="120">
        <f>VLOOKUP($B$3,Data!$A$39:$Y$54,11,FALSE)</f>
        <v>0.27</v>
      </c>
      <c r="N50" s="39"/>
      <c r="O50" s="131">
        <v>0.8434237995824635</v>
      </c>
      <c r="P50" s="40"/>
    </row>
    <row r="51" spans="1:16" s="35" customFormat="1" ht="18.75" customHeight="1">
      <c r="C51" s="16" t="s">
        <v>24</v>
      </c>
      <c r="D51" s="16"/>
      <c r="E51" s="16"/>
      <c r="F51" s="16"/>
      <c r="G51" s="16"/>
      <c r="H51" s="16"/>
      <c r="K51" s="37"/>
      <c r="L51" s="42"/>
      <c r="M51" s="120">
        <f>VLOOKUP($B$3,Data!$A$39:$Y$54,12,FALSE)</f>
        <v>0.82</v>
      </c>
      <c r="N51" s="39"/>
      <c r="O51" s="131">
        <v>0.79646017699115046</v>
      </c>
      <c r="P51" s="40"/>
    </row>
    <row r="52" spans="1:16" s="35" customFormat="1" ht="18.75" customHeight="1">
      <c r="C52" s="190" t="s">
        <v>14</v>
      </c>
      <c r="D52" s="190"/>
      <c r="E52" s="190"/>
      <c r="F52" s="190"/>
      <c r="G52" s="190"/>
      <c r="H52" s="190"/>
      <c r="K52" s="37"/>
      <c r="L52" s="42"/>
      <c r="M52" s="120">
        <f>VLOOKUP($B$3,Data!$A$39:$Y$54,13,FALSE)</f>
        <v>0.9</v>
      </c>
      <c r="N52" s="39"/>
      <c r="O52" s="131">
        <v>0.88431962554329657</v>
      </c>
      <c r="P52" s="40"/>
    </row>
    <row r="53" spans="1:16" s="35" customFormat="1" ht="18.75" customHeight="1">
      <c r="A53" s="41" t="s">
        <v>26</v>
      </c>
      <c r="C53" s="194" t="s">
        <v>20</v>
      </c>
      <c r="D53" s="194"/>
      <c r="E53" s="194"/>
      <c r="F53" s="194"/>
      <c r="G53" s="194"/>
      <c r="H53" s="194"/>
      <c r="K53" s="37"/>
      <c r="L53" s="42"/>
      <c r="M53" s="120">
        <f>VLOOKUP($B$3,Data!$A$39:$Y$54,14,FALSE)</f>
        <v>0.81</v>
      </c>
      <c r="N53" s="39"/>
      <c r="O53" s="131">
        <v>0.81666666666666665</v>
      </c>
      <c r="P53" s="40"/>
    </row>
    <row r="54" spans="1:16" s="35" customFormat="1" ht="18.75" customHeight="1">
      <c r="C54" s="16" t="s">
        <v>21</v>
      </c>
      <c r="D54" s="16"/>
      <c r="E54" s="16"/>
      <c r="F54" s="16"/>
      <c r="G54" s="16"/>
      <c r="H54" s="16"/>
      <c r="K54" s="37"/>
      <c r="L54" s="42"/>
      <c r="M54" s="120">
        <f>VLOOKUP($B$3,Data!$A$39:$Y$54,15,FALSE)</f>
        <v>0.93</v>
      </c>
      <c r="N54" s="39"/>
      <c r="O54" s="131">
        <v>0.8660714285714286</v>
      </c>
      <c r="P54" s="40"/>
    </row>
    <row r="55" spans="1:16" s="35" customFormat="1" ht="18.75" customHeight="1">
      <c r="C55" s="194" t="s">
        <v>22</v>
      </c>
      <c r="D55" s="194"/>
      <c r="E55" s="194"/>
      <c r="F55" s="194"/>
      <c r="G55" s="194"/>
      <c r="H55" s="194"/>
      <c r="K55" s="37"/>
      <c r="L55" s="42"/>
      <c r="M55" s="120" t="str">
        <f>VLOOKUP($B$3,Data!$A$39:$Y$54,16,FALSE)</f>
        <v xml:space="preserve">* </v>
      </c>
      <c r="N55" s="39"/>
      <c r="O55" s="131">
        <v>0.81428571428571428</v>
      </c>
      <c r="P55" s="40"/>
    </row>
    <row r="56" spans="1:16" s="35" customFormat="1" ht="18.75" customHeight="1">
      <c r="A56" s="41"/>
      <c r="C56" s="194" t="s">
        <v>23</v>
      </c>
      <c r="D56" s="194"/>
      <c r="E56" s="194"/>
      <c r="F56" s="194"/>
      <c r="G56" s="194"/>
      <c r="H56" s="194"/>
      <c r="K56" s="37"/>
      <c r="L56" s="42"/>
      <c r="M56" s="120">
        <f>VLOOKUP($B$3,Data!$A$39:$Y$54,17,FALSE)</f>
        <v>0.72</v>
      </c>
      <c r="N56" s="39"/>
      <c r="O56" s="131">
        <v>0.78518518518518521</v>
      </c>
      <c r="P56" s="40"/>
    </row>
    <row r="57" spans="1:16" s="35" customFormat="1" ht="18.75" customHeight="1">
      <c r="C57" s="16" t="s">
        <v>24</v>
      </c>
      <c r="D57" s="16"/>
      <c r="E57" s="16"/>
      <c r="F57" s="16"/>
      <c r="G57" s="16"/>
      <c r="H57" s="16"/>
      <c r="K57" s="37"/>
      <c r="L57" s="42"/>
      <c r="M57" s="120">
        <f>VLOOKUP($B$3,Data!$A$39:$Y$54,18,FALSE)</f>
        <v>0.56000000000000005</v>
      </c>
      <c r="N57" s="39"/>
      <c r="O57" s="131">
        <v>0.74725274725274726</v>
      </c>
      <c r="P57" s="40"/>
    </row>
    <row r="58" spans="1:16" s="35" customFormat="1" ht="18.75" customHeight="1">
      <c r="C58" s="190" t="s">
        <v>14</v>
      </c>
      <c r="D58" s="190"/>
      <c r="E58" s="190"/>
      <c r="F58" s="190"/>
      <c r="G58" s="190"/>
      <c r="H58" s="190"/>
      <c r="K58" s="37"/>
      <c r="L58" s="42"/>
      <c r="M58" s="120">
        <f>VLOOKUP($B$3,Data!$A$39:$Y$54,19,FALSE)</f>
        <v>0.9</v>
      </c>
      <c r="N58" s="39"/>
      <c r="O58" s="131">
        <v>0.9105985512771636</v>
      </c>
      <c r="P58" s="40"/>
    </row>
    <row r="59" spans="1:16" s="35" customFormat="1" ht="18.75" customHeight="1">
      <c r="A59" s="41" t="s">
        <v>27</v>
      </c>
      <c r="C59" s="194" t="s">
        <v>20</v>
      </c>
      <c r="D59" s="194"/>
      <c r="E59" s="194"/>
      <c r="F59" s="194"/>
      <c r="G59" s="194"/>
      <c r="H59" s="194"/>
      <c r="K59" s="37"/>
      <c r="L59" s="42"/>
      <c r="M59" s="120" t="str">
        <f>VLOOKUP($B$3,Data!$A$39:$Y$54,20,FALSE)</f>
        <v xml:space="preserve">n/a </v>
      </c>
      <c r="N59" s="39"/>
      <c r="O59" s="164" t="s">
        <v>124</v>
      </c>
      <c r="P59" s="40"/>
    </row>
    <row r="60" spans="1:16" s="35" customFormat="1" ht="18.75" customHeight="1">
      <c r="A60" s="35" t="s">
        <v>28</v>
      </c>
      <c r="C60" s="16" t="s">
        <v>21</v>
      </c>
      <c r="D60" s="16"/>
      <c r="E60" s="16"/>
      <c r="F60" s="16"/>
      <c r="G60" s="16"/>
      <c r="H60" s="16"/>
      <c r="K60" s="37"/>
      <c r="L60" s="42"/>
      <c r="M60" s="120">
        <f>VLOOKUP($B$3,Data!$A$39:$Y$54,21,FALSE)</f>
        <v>0.2</v>
      </c>
      <c r="N60" s="39"/>
      <c r="O60" s="131">
        <v>0.74545454545454548</v>
      </c>
      <c r="P60" s="40"/>
    </row>
    <row r="61" spans="1:16" s="35" customFormat="1" ht="18.75" customHeight="1">
      <c r="C61" s="194" t="s">
        <v>22</v>
      </c>
      <c r="D61" s="194"/>
      <c r="E61" s="194"/>
      <c r="F61" s="194"/>
      <c r="G61" s="194"/>
      <c r="H61" s="194"/>
      <c r="K61" s="37"/>
      <c r="L61" s="42"/>
      <c r="M61" s="120" t="str">
        <f>VLOOKUP($B$3,Data!$A$39:$Y$54,22,FALSE)</f>
        <v xml:space="preserve">n/a </v>
      </c>
      <c r="N61" s="39"/>
      <c r="O61" s="164" t="s">
        <v>124</v>
      </c>
      <c r="P61" s="40"/>
    </row>
    <row r="62" spans="1:16" s="35" customFormat="1" ht="18.75" customHeight="1">
      <c r="C62" s="194" t="s">
        <v>23</v>
      </c>
      <c r="D62" s="194"/>
      <c r="E62" s="194"/>
      <c r="F62" s="194"/>
      <c r="G62" s="194"/>
      <c r="H62" s="194"/>
      <c r="K62" s="37"/>
      <c r="L62" s="42"/>
      <c r="M62" s="120" t="str">
        <f>VLOOKUP($B$3,Data!$A$39:$Y$54,23,FALSE)</f>
        <v xml:space="preserve">n/a </v>
      </c>
      <c r="N62" s="39"/>
      <c r="O62" s="131">
        <v>0.84482758620689657</v>
      </c>
      <c r="P62" s="40"/>
    </row>
    <row r="63" spans="1:16" s="35" customFormat="1" ht="18.75" customHeight="1">
      <c r="A63" s="36"/>
      <c r="B63" s="36"/>
      <c r="C63" s="16" t="s">
        <v>24</v>
      </c>
      <c r="D63" s="16"/>
      <c r="E63" s="16"/>
      <c r="F63" s="16"/>
      <c r="G63" s="16"/>
      <c r="H63" s="16"/>
      <c r="K63" s="37"/>
      <c r="L63" s="38"/>
      <c r="M63" s="120" t="str">
        <f>VLOOKUP($B$3,Data!$A$39:$Y$54,24,FALSE)</f>
        <v xml:space="preserve">n/a </v>
      </c>
      <c r="N63" s="39"/>
      <c r="O63" s="164" t="s">
        <v>124</v>
      </c>
      <c r="P63" s="40"/>
    </row>
    <row r="64" spans="1:16" s="35" customFormat="1" ht="18.75" customHeight="1">
      <c r="A64" s="43"/>
      <c r="B64" s="43"/>
      <c r="C64" s="195" t="s">
        <v>14</v>
      </c>
      <c r="D64" s="195"/>
      <c r="E64" s="195"/>
      <c r="F64" s="195"/>
      <c r="G64" s="195"/>
      <c r="H64" s="195"/>
      <c r="I64" s="44"/>
      <c r="J64" s="44"/>
      <c r="K64" s="45"/>
      <c r="L64" s="46"/>
      <c r="M64" s="121">
        <f>VLOOKUP($B$3,Data!$A$39:$Y$54,25,FALSE)</f>
        <v>0.92</v>
      </c>
      <c r="N64" s="47"/>
      <c r="O64" s="132">
        <v>0.89180588703261732</v>
      </c>
      <c r="P64" s="40"/>
    </row>
    <row r="65" spans="1:16" s="35" customFormat="1" ht="3" customHeight="1">
      <c r="A65" s="41"/>
      <c r="B65" s="41"/>
      <c r="C65" s="41"/>
      <c r="D65" s="41"/>
      <c r="E65" s="38"/>
      <c r="F65" s="38"/>
      <c r="G65" s="38"/>
      <c r="H65" s="38"/>
      <c r="I65" s="38"/>
      <c r="J65" s="38"/>
      <c r="K65" s="48"/>
      <c r="L65" s="48"/>
      <c r="M65" s="49" t="s">
        <v>29</v>
      </c>
      <c r="N65" s="50"/>
      <c r="O65" s="51"/>
      <c r="P65" s="40">
        <v>22</v>
      </c>
    </row>
    <row r="66" spans="1:16">
      <c r="O66" s="52" t="s">
        <v>168</v>
      </c>
    </row>
    <row r="67" spans="1:16" ht="9" customHeight="1">
      <c r="O67" s="52"/>
    </row>
    <row r="68" spans="1:16">
      <c r="A68" s="160" t="s">
        <v>30</v>
      </c>
      <c r="O68" s="52"/>
    </row>
    <row r="69" spans="1:16">
      <c r="A69" s="35" t="s">
        <v>31</v>
      </c>
      <c r="O69" s="52"/>
    </row>
  </sheetData>
  <mergeCells count="20">
    <mergeCell ref="C61:H61"/>
    <mergeCell ref="C62:H62"/>
    <mergeCell ref="C64:H64"/>
    <mergeCell ref="C53:H53"/>
    <mergeCell ref="C55:H55"/>
    <mergeCell ref="C56:H56"/>
    <mergeCell ref="C58:H58"/>
    <mergeCell ref="C59:H59"/>
    <mergeCell ref="C52:H52"/>
    <mergeCell ref="A20:I20"/>
    <mergeCell ref="M23:N23"/>
    <mergeCell ref="M27:N27"/>
    <mergeCell ref="C40:H40"/>
    <mergeCell ref="C41:H41"/>
    <mergeCell ref="C43:H43"/>
    <mergeCell ref="C44:H44"/>
    <mergeCell ref="C46:H46"/>
    <mergeCell ref="C47:H47"/>
    <mergeCell ref="C49:H49"/>
    <mergeCell ref="C50:H50"/>
  </mergeCells>
  <printOptions horizontalCentered="1"/>
  <pageMargins left="0.27559055118110237" right="0.15748031496062992" top="0.6692913385826772" bottom="0.23622047244094491" header="0.23622047244094491" footer="0.23622047244094491"/>
  <pageSetup paperSize="9" scale="64" orientation="portrait" horizontalDpi="300" verticalDpi="300" r:id="rId1"/>
  <headerFooter alignWithMargins="0">
    <oddHeader>&amp;C&amp;"Arial,Bold Italic"&amp;18Learner Outcomes Report (LOR) for 2024/25</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Y82"/>
  <sheetViews>
    <sheetView showGridLines="0" workbookViewId="0"/>
  </sheetViews>
  <sheetFormatPr defaultColWidth="8.84375" defaultRowHeight="15.5"/>
  <cols>
    <col min="1" max="1" width="9.07421875" bestFit="1" customWidth="1"/>
  </cols>
  <sheetData>
    <row r="1" spans="1:25" ht="16" thickBot="1">
      <c r="B1" s="204" t="s">
        <v>125</v>
      </c>
      <c r="C1" s="205"/>
      <c r="D1" s="206"/>
      <c r="E1" s="204" t="s">
        <v>148</v>
      </c>
      <c r="F1" s="205"/>
      <c r="G1" s="206"/>
      <c r="H1" s="204" t="s">
        <v>149</v>
      </c>
      <c r="I1" s="205"/>
      <c r="J1" s="206"/>
      <c r="S1" s="35" t="s">
        <v>117</v>
      </c>
    </row>
    <row r="2" spans="1:25" ht="16" thickBot="1">
      <c r="A2" s="62" t="s">
        <v>74</v>
      </c>
      <c r="B2" s="67" t="s">
        <v>89</v>
      </c>
      <c r="C2" s="68" t="s">
        <v>90</v>
      </c>
      <c r="D2" s="68" t="s">
        <v>91</v>
      </c>
      <c r="E2" s="67" t="s">
        <v>89</v>
      </c>
      <c r="F2" s="68" t="s">
        <v>90</v>
      </c>
      <c r="G2" s="68" t="s">
        <v>91</v>
      </c>
      <c r="H2" s="67" t="s">
        <v>89</v>
      </c>
      <c r="I2" s="68" t="s">
        <v>90</v>
      </c>
      <c r="J2" s="69" t="s">
        <v>91</v>
      </c>
      <c r="L2" s="62" t="s">
        <v>58</v>
      </c>
      <c r="M2" s="70" t="s">
        <v>75</v>
      </c>
      <c r="N2" s="71" t="s">
        <v>76</v>
      </c>
      <c r="O2" s="71" t="s">
        <v>77</v>
      </c>
      <c r="P2" s="71" t="s">
        <v>78</v>
      </c>
      <c r="Q2" s="72" t="s">
        <v>79</v>
      </c>
      <c r="S2" s="62" t="s">
        <v>58</v>
      </c>
      <c r="T2" s="70">
        <v>1</v>
      </c>
      <c r="U2" s="71">
        <v>2</v>
      </c>
      <c r="V2" s="71">
        <v>3</v>
      </c>
      <c r="W2" s="71">
        <v>4</v>
      </c>
      <c r="X2" s="71">
        <v>5</v>
      </c>
      <c r="Y2" s="72">
        <v>6</v>
      </c>
    </row>
    <row r="3" spans="1:25">
      <c r="A3" s="73" t="s">
        <v>59</v>
      </c>
      <c r="B3" s="136">
        <v>0.97</v>
      </c>
      <c r="C3" s="137">
        <v>0.88</v>
      </c>
      <c r="D3" s="137">
        <v>0.87</v>
      </c>
      <c r="E3" s="137">
        <v>0.96</v>
      </c>
      <c r="F3" s="137">
        <v>0.93</v>
      </c>
      <c r="G3" s="137">
        <v>0.92</v>
      </c>
      <c r="H3" s="137">
        <v>0.96</v>
      </c>
      <c r="I3" s="137">
        <v>0.91</v>
      </c>
      <c r="J3" s="138">
        <v>0.9</v>
      </c>
      <c r="L3" s="73" t="s">
        <v>59</v>
      </c>
      <c r="M3" s="142">
        <v>3.8710000000000001E-2</v>
      </c>
      <c r="N3" s="143">
        <v>1.0484E-2</v>
      </c>
      <c r="O3" s="143">
        <v>1.371E-2</v>
      </c>
      <c r="P3" s="143">
        <v>0.90322599999999997</v>
      </c>
      <c r="Q3" s="144">
        <v>3.3870999999999998E-2</v>
      </c>
      <c r="S3" s="73" t="s">
        <v>59</v>
      </c>
      <c r="T3" s="142">
        <v>0.1088917526</v>
      </c>
      <c r="U3" s="143">
        <v>0.10115979379999999</v>
      </c>
      <c r="V3" s="143">
        <v>6.443299E-4</v>
      </c>
      <c r="W3" s="143">
        <v>0</v>
      </c>
      <c r="X3" s="143">
        <v>0</v>
      </c>
      <c r="Y3" s="144">
        <v>0.78930412370000003</v>
      </c>
    </row>
    <row r="4" spans="1:25">
      <c r="A4" s="60" t="s">
        <v>60</v>
      </c>
      <c r="B4" s="136">
        <v>0.94</v>
      </c>
      <c r="C4" s="137">
        <v>0.91</v>
      </c>
      <c r="D4" s="137">
        <v>0.85</v>
      </c>
      <c r="E4" s="137">
        <v>0.94</v>
      </c>
      <c r="F4" s="137">
        <v>0.89</v>
      </c>
      <c r="G4" s="137">
        <v>0.83</v>
      </c>
      <c r="H4" s="137">
        <v>0.93</v>
      </c>
      <c r="I4" s="137">
        <v>0.9</v>
      </c>
      <c r="J4" s="138">
        <v>0.84</v>
      </c>
      <c r="L4" s="60" t="s">
        <v>60</v>
      </c>
      <c r="M4" s="145">
        <v>4.6697000000000002E-2</v>
      </c>
      <c r="N4" s="146">
        <v>7.9729999999999992E-3</v>
      </c>
      <c r="O4" s="146">
        <v>2.0500999999999998E-2</v>
      </c>
      <c r="P4" s="146">
        <v>0.85193600000000003</v>
      </c>
      <c r="Q4" s="147">
        <v>7.2892999999999999E-2</v>
      </c>
      <c r="S4" s="60" t="s">
        <v>60</v>
      </c>
      <c r="T4" s="145">
        <v>0.27738629079999999</v>
      </c>
      <c r="U4" s="146">
        <v>0.16399743750000001</v>
      </c>
      <c r="V4" s="146">
        <v>7.6873799000000001E-3</v>
      </c>
      <c r="W4" s="146">
        <v>0</v>
      </c>
      <c r="X4" s="146">
        <v>0</v>
      </c>
      <c r="Y4" s="147">
        <v>0.55092889170000003</v>
      </c>
    </row>
    <row r="5" spans="1:25">
      <c r="A5" s="60" t="s">
        <v>61</v>
      </c>
      <c r="B5" s="136">
        <v>0.96</v>
      </c>
      <c r="C5" s="137">
        <v>0.91</v>
      </c>
      <c r="D5" s="137">
        <v>0.87</v>
      </c>
      <c r="E5" s="137">
        <v>0.96</v>
      </c>
      <c r="F5" s="137">
        <v>0.96</v>
      </c>
      <c r="G5" s="137">
        <v>0.93</v>
      </c>
      <c r="H5" s="137">
        <v>0.98</v>
      </c>
      <c r="I5" s="137">
        <v>0.96</v>
      </c>
      <c r="J5" s="138">
        <v>0.93</v>
      </c>
      <c r="L5" s="60" t="s">
        <v>61</v>
      </c>
      <c r="M5" s="145">
        <v>3.1413999999999997E-2</v>
      </c>
      <c r="N5" s="146">
        <v>5.2360000000000002E-3</v>
      </c>
      <c r="O5" s="146">
        <v>1.3613E-2</v>
      </c>
      <c r="P5" s="146">
        <v>0.91308900000000004</v>
      </c>
      <c r="Q5" s="147">
        <v>3.6649000000000001E-2</v>
      </c>
      <c r="S5" s="60" t="s">
        <v>61</v>
      </c>
      <c r="T5" s="145">
        <v>0.48789237670000002</v>
      </c>
      <c r="U5" s="146">
        <v>5.9192825099999999E-2</v>
      </c>
      <c r="V5" s="146">
        <v>1.25560538E-2</v>
      </c>
      <c r="W5" s="146">
        <v>1.793722E-3</v>
      </c>
      <c r="X5" s="146">
        <v>0.40179372200000002</v>
      </c>
      <c r="Y5" s="147">
        <v>3.6771300399999998E-2</v>
      </c>
    </row>
    <row r="6" spans="1:25">
      <c r="A6" s="60" t="s">
        <v>62</v>
      </c>
      <c r="B6" s="136">
        <v>0.96</v>
      </c>
      <c r="C6" s="137">
        <v>0.87</v>
      </c>
      <c r="D6" s="137">
        <v>0.83</v>
      </c>
      <c r="E6" s="137">
        <v>0.95</v>
      </c>
      <c r="F6" s="137">
        <v>0.91</v>
      </c>
      <c r="G6" s="137">
        <v>0.88</v>
      </c>
      <c r="H6" s="137">
        <v>0.94</v>
      </c>
      <c r="I6" s="137">
        <v>0.89</v>
      </c>
      <c r="J6" s="138">
        <v>0.86</v>
      </c>
      <c r="L6" s="60" t="s">
        <v>62</v>
      </c>
      <c r="M6" s="145">
        <v>0.15104200000000001</v>
      </c>
      <c r="N6" s="146">
        <v>3.125E-2</v>
      </c>
      <c r="O6" s="146">
        <v>4.9479000000000002E-2</v>
      </c>
      <c r="P6" s="146">
        <v>0.66406299999999996</v>
      </c>
      <c r="Q6" s="147">
        <v>0.104167</v>
      </c>
      <c r="S6" s="60" t="s">
        <v>62</v>
      </c>
      <c r="T6" s="145">
        <v>0.3329596413</v>
      </c>
      <c r="U6" s="146">
        <v>0.41143497759999997</v>
      </c>
      <c r="V6" s="146">
        <v>5.7174887899999999E-2</v>
      </c>
      <c r="W6" s="146">
        <v>8.9686099000000005E-3</v>
      </c>
      <c r="X6" s="146">
        <v>3.5874439500000001E-2</v>
      </c>
      <c r="Y6" s="147">
        <v>0.15358744390000001</v>
      </c>
    </row>
    <row r="7" spans="1:25">
      <c r="A7" s="60" t="s">
        <v>63</v>
      </c>
      <c r="B7" s="136">
        <v>0.99</v>
      </c>
      <c r="C7" s="137">
        <v>0.95</v>
      </c>
      <c r="D7" s="137">
        <v>0.94</v>
      </c>
      <c r="E7" s="137">
        <v>0.96</v>
      </c>
      <c r="F7" s="137">
        <v>0.88</v>
      </c>
      <c r="G7" s="137">
        <v>0.86</v>
      </c>
      <c r="H7" s="137">
        <v>0.96</v>
      </c>
      <c r="I7" s="137">
        <v>0.9</v>
      </c>
      <c r="J7" s="138">
        <v>0.86</v>
      </c>
      <c r="L7" s="60" t="s">
        <v>63</v>
      </c>
      <c r="M7" s="145">
        <v>2.0649000000000001E-2</v>
      </c>
      <c r="N7" s="146">
        <v>3.5397999999999999E-2</v>
      </c>
      <c r="O7" s="146">
        <v>5.8999999999999999E-3</v>
      </c>
      <c r="P7" s="146">
        <v>0.92920400000000003</v>
      </c>
      <c r="Q7" s="147">
        <v>8.8500000000000002E-3</v>
      </c>
      <c r="S7" s="60" t="s">
        <v>63</v>
      </c>
      <c r="T7" s="145">
        <v>0.69306930690000002</v>
      </c>
      <c r="U7" s="146">
        <v>0.14108910890000001</v>
      </c>
      <c r="V7" s="146">
        <v>7.6732673299999998E-2</v>
      </c>
      <c r="W7" s="146">
        <v>9.9009900999999997E-3</v>
      </c>
      <c r="X7" s="146">
        <v>3.2178217799999999E-2</v>
      </c>
      <c r="Y7" s="147">
        <v>4.7029702999999999E-2</v>
      </c>
    </row>
    <row r="8" spans="1:25">
      <c r="A8" s="60" t="s">
        <v>64</v>
      </c>
      <c r="B8" s="136">
        <v>0.93</v>
      </c>
      <c r="C8" s="137">
        <v>0.98</v>
      </c>
      <c r="D8" s="137">
        <v>0.97</v>
      </c>
      <c r="E8" s="137">
        <v>0.82</v>
      </c>
      <c r="F8" s="137">
        <v>0.93</v>
      </c>
      <c r="G8" s="137">
        <v>0.85</v>
      </c>
      <c r="H8" s="137">
        <v>0.96</v>
      </c>
      <c r="I8" s="137">
        <v>0.96</v>
      </c>
      <c r="J8" s="138">
        <v>0.95</v>
      </c>
      <c r="L8" s="60" t="s">
        <v>64</v>
      </c>
      <c r="M8" s="145">
        <v>0.159363</v>
      </c>
      <c r="N8" s="146">
        <v>7.9679999999999994E-3</v>
      </c>
      <c r="O8" s="146">
        <v>1.1952000000000001E-2</v>
      </c>
      <c r="P8" s="146">
        <v>0.75697199999999998</v>
      </c>
      <c r="Q8" s="147">
        <v>6.3744999999999996E-2</v>
      </c>
      <c r="S8" s="60" t="s">
        <v>64</v>
      </c>
      <c r="T8" s="145">
        <v>0.2767527675</v>
      </c>
      <c r="U8" s="146">
        <v>0.22878228780000001</v>
      </c>
      <c r="V8" s="146">
        <v>0.29151291509999999</v>
      </c>
      <c r="W8" s="146">
        <v>2.5830258299999999E-2</v>
      </c>
      <c r="X8" s="146">
        <v>0.10701107009999999</v>
      </c>
      <c r="Y8" s="147">
        <v>7.0110701100000006E-2</v>
      </c>
    </row>
    <row r="9" spans="1:25">
      <c r="A9" s="60" t="s">
        <v>65</v>
      </c>
      <c r="B9" s="136">
        <v>0.94</v>
      </c>
      <c r="C9" s="137">
        <v>0.83</v>
      </c>
      <c r="D9" s="137">
        <v>0.73</v>
      </c>
      <c r="E9" s="137">
        <v>0.93</v>
      </c>
      <c r="F9" s="137">
        <v>0.84</v>
      </c>
      <c r="G9" s="137">
        <v>0.73</v>
      </c>
      <c r="H9" s="137">
        <v>0.95</v>
      </c>
      <c r="I9" s="137">
        <v>0.86</v>
      </c>
      <c r="J9" s="138">
        <v>0.76</v>
      </c>
      <c r="L9" s="60" t="s">
        <v>65</v>
      </c>
      <c r="M9" s="148">
        <v>5.9574000000000002E-2</v>
      </c>
      <c r="N9" s="149">
        <v>8.5109999999999995E-3</v>
      </c>
      <c r="O9" s="149">
        <v>4.2550000000000001E-3</v>
      </c>
      <c r="P9" s="149">
        <v>0.88297899999999996</v>
      </c>
      <c r="Q9" s="150">
        <v>4.4680999999999998E-2</v>
      </c>
      <c r="S9" s="60" t="s">
        <v>65</v>
      </c>
      <c r="T9" s="148">
        <v>0.31712062260000001</v>
      </c>
      <c r="U9" s="149">
        <v>0.12256809339999999</v>
      </c>
      <c r="V9" s="149">
        <v>0.18871595329999999</v>
      </c>
      <c r="W9" s="149">
        <v>1.55642023E-2</v>
      </c>
      <c r="X9" s="149">
        <v>6.0311284E-2</v>
      </c>
      <c r="Y9" s="150">
        <v>0.29571984439999999</v>
      </c>
    </row>
    <row r="10" spans="1:25">
      <c r="A10" s="60" t="s">
        <v>66</v>
      </c>
      <c r="B10" s="136">
        <v>0.87</v>
      </c>
      <c r="C10" s="137">
        <v>0.85</v>
      </c>
      <c r="D10" s="137">
        <v>0.79</v>
      </c>
      <c r="E10" s="137">
        <v>0.91</v>
      </c>
      <c r="F10" s="137">
        <v>0.9</v>
      </c>
      <c r="G10" s="137">
        <v>0.82</v>
      </c>
      <c r="H10" s="137">
        <v>0.94</v>
      </c>
      <c r="I10" s="137">
        <v>0.9</v>
      </c>
      <c r="J10" s="138">
        <v>0.82</v>
      </c>
      <c r="L10" s="60" t="s">
        <v>66</v>
      </c>
      <c r="M10" s="148">
        <v>0.17953</v>
      </c>
      <c r="N10" s="149">
        <v>5.8724999999999999E-2</v>
      </c>
      <c r="O10" s="149">
        <v>2.8523E-2</v>
      </c>
      <c r="P10" s="149">
        <v>0.63590599999999997</v>
      </c>
      <c r="Q10" s="150">
        <v>9.7314999999999999E-2</v>
      </c>
      <c r="S10" s="60" t="s">
        <v>66</v>
      </c>
      <c r="T10" s="148">
        <v>0.26076555019999997</v>
      </c>
      <c r="U10" s="149">
        <v>0.23684210529999999</v>
      </c>
      <c r="V10" s="149">
        <v>2.75119617E-2</v>
      </c>
      <c r="W10" s="149">
        <v>0</v>
      </c>
      <c r="X10" s="149">
        <v>0.26794258370000001</v>
      </c>
      <c r="Y10" s="150">
        <v>0.20693779900000001</v>
      </c>
    </row>
    <row r="11" spans="1:25">
      <c r="A11" s="60" t="s">
        <v>67</v>
      </c>
      <c r="B11" s="136">
        <v>0.96</v>
      </c>
      <c r="C11" s="137">
        <v>0.95</v>
      </c>
      <c r="D11" s="137">
        <v>0.92</v>
      </c>
      <c r="E11" s="137">
        <v>0.97</v>
      </c>
      <c r="F11" s="137">
        <v>0.92</v>
      </c>
      <c r="G11" s="137">
        <v>0.91</v>
      </c>
      <c r="H11" s="137">
        <v>0.97</v>
      </c>
      <c r="I11" s="137">
        <v>0.97</v>
      </c>
      <c r="J11" s="138">
        <v>0.96</v>
      </c>
      <c r="L11" s="60" t="s">
        <v>67</v>
      </c>
      <c r="M11" s="148">
        <v>2.8045E-2</v>
      </c>
      <c r="N11" s="149">
        <v>4.8079999999999998E-3</v>
      </c>
      <c r="O11" s="149">
        <v>1.2019E-2</v>
      </c>
      <c r="P11" s="149">
        <v>0.93990399999999996</v>
      </c>
      <c r="Q11" s="150">
        <v>1.5224E-2</v>
      </c>
      <c r="S11" s="60" t="s">
        <v>67</v>
      </c>
      <c r="T11" s="148">
        <v>0.31759656650000001</v>
      </c>
      <c r="U11" s="149">
        <v>0.1177191907</v>
      </c>
      <c r="V11" s="149">
        <v>7.3574494200000007E-2</v>
      </c>
      <c r="W11" s="149">
        <v>1.7167381999999998E-2</v>
      </c>
      <c r="X11" s="149">
        <v>5.2115266700000003E-2</v>
      </c>
      <c r="Y11" s="150">
        <v>0.4218270999</v>
      </c>
    </row>
    <row r="12" spans="1:25">
      <c r="A12" s="60" t="s">
        <v>68</v>
      </c>
      <c r="B12" s="136">
        <v>0.96</v>
      </c>
      <c r="C12" s="137">
        <v>0.83</v>
      </c>
      <c r="D12" s="137">
        <v>0.79</v>
      </c>
      <c r="E12" s="137">
        <v>0.93</v>
      </c>
      <c r="F12" s="137">
        <v>0.82</v>
      </c>
      <c r="G12" s="137">
        <v>0.76</v>
      </c>
      <c r="H12" s="137">
        <v>0.95</v>
      </c>
      <c r="I12" s="137">
        <v>0.89</v>
      </c>
      <c r="J12" s="138">
        <v>0.84</v>
      </c>
      <c r="L12" s="60" t="s">
        <v>68</v>
      </c>
      <c r="M12" s="148">
        <v>0.125</v>
      </c>
      <c r="N12" s="149">
        <v>0</v>
      </c>
      <c r="O12" s="149">
        <v>0.125</v>
      </c>
      <c r="P12" s="149">
        <v>0.58333299999999999</v>
      </c>
      <c r="Q12" s="150">
        <v>0.16666700000000001</v>
      </c>
      <c r="S12" s="60" t="s">
        <v>68</v>
      </c>
      <c r="T12" s="148">
        <v>0.30363036300000001</v>
      </c>
      <c r="U12" s="149">
        <v>0.50165016500000004</v>
      </c>
      <c r="V12" s="149">
        <v>4.9504950499999999E-2</v>
      </c>
      <c r="W12" s="149">
        <v>0</v>
      </c>
      <c r="X12" s="149">
        <v>0</v>
      </c>
      <c r="Y12" s="150">
        <v>0.1452145215</v>
      </c>
    </row>
    <row r="13" spans="1:25">
      <c r="A13" s="60" t="s">
        <v>69</v>
      </c>
      <c r="B13" s="136">
        <v>0.91</v>
      </c>
      <c r="C13" s="137">
        <v>0.86</v>
      </c>
      <c r="D13" s="137">
        <v>0.77</v>
      </c>
      <c r="E13" s="137">
        <v>0.93</v>
      </c>
      <c r="F13" s="137">
        <v>0.91</v>
      </c>
      <c r="G13" s="137">
        <v>0.85</v>
      </c>
      <c r="H13" s="137">
        <v>0.95</v>
      </c>
      <c r="I13" s="137">
        <v>0.93</v>
      </c>
      <c r="J13" s="138">
        <v>0.87</v>
      </c>
      <c r="L13" s="60" t="s">
        <v>69</v>
      </c>
      <c r="M13" s="148">
        <v>2.9870000000000001E-2</v>
      </c>
      <c r="N13" s="149">
        <v>1.2987E-2</v>
      </c>
      <c r="O13" s="149">
        <v>6.4939999999999998E-3</v>
      </c>
      <c r="P13" s="149">
        <v>0.93571400000000005</v>
      </c>
      <c r="Q13" s="150">
        <v>1.4935E-2</v>
      </c>
      <c r="S13" s="60" t="s">
        <v>69</v>
      </c>
      <c r="T13" s="148">
        <v>0.27785748449999997</v>
      </c>
      <c r="U13" s="149">
        <v>0.47106647540000002</v>
      </c>
      <c r="V13" s="149">
        <v>3.2520325199999998E-2</v>
      </c>
      <c r="W13" s="149">
        <v>1.7216642800000001E-2</v>
      </c>
      <c r="X13" s="149">
        <v>3.6346245800000003E-2</v>
      </c>
      <c r="Y13" s="150">
        <v>0.16499282639999999</v>
      </c>
    </row>
    <row r="14" spans="1:25">
      <c r="A14" s="60" t="s">
        <v>70</v>
      </c>
      <c r="B14" s="136">
        <v>0.94</v>
      </c>
      <c r="C14" s="137">
        <v>0.84</v>
      </c>
      <c r="D14" s="137">
        <v>0.78</v>
      </c>
      <c r="E14" s="137">
        <v>0.91</v>
      </c>
      <c r="F14" s="137">
        <v>0.91</v>
      </c>
      <c r="G14" s="137">
        <v>0.84</v>
      </c>
      <c r="H14" s="137">
        <v>0.96</v>
      </c>
      <c r="I14" s="137">
        <v>0.9</v>
      </c>
      <c r="J14" s="138">
        <v>0.87</v>
      </c>
      <c r="L14" s="60" t="s">
        <v>70</v>
      </c>
      <c r="M14" s="148">
        <v>0.10924399999999999</v>
      </c>
      <c r="N14" s="149">
        <v>4.2016999999999999E-2</v>
      </c>
      <c r="O14" s="149">
        <v>2.521E-2</v>
      </c>
      <c r="P14" s="149">
        <v>0.78151300000000001</v>
      </c>
      <c r="Q14" s="150">
        <v>4.2016999999999999E-2</v>
      </c>
      <c r="S14" s="60" t="s">
        <v>70</v>
      </c>
      <c r="T14" s="148">
        <v>0.4966740576</v>
      </c>
      <c r="U14" s="149">
        <v>0.29490022170000002</v>
      </c>
      <c r="V14" s="149">
        <v>9.5343680700000003E-2</v>
      </c>
      <c r="W14" s="149">
        <v>0</v>
      </c>
      <c r="X14" s="149">
        <v>0</v>
      </c>
      <c r="Y14" s="150">
        <v>0.1130820399</v>
      </c>
    </row>
    <row r="15" spans="1:25">
      <c r="A15" s="60" t="s">
        <v>71</v>
      </c>
      <c r="B15" s="136">
        <v>0.94</v>
      </c>
      <c r="C15" s="137">
        <v>0.88</v>
      </c>
      <c r="D15" s="137">
        <v>0.82</v>
      </c>
      <c r="E15" s="137">
        <v>0.95</v>
      </c>
      <c r="F15" s="137">
        <v>0.93</v>
      </c>
      <c r="G15" s="137">
        <v>0.87</v>
      </c>
      <c r="H15" s="137">
        <v>0.94</v>
      </c>
      <c r="I15" s="137">
        <v>0.92</v>
      </c>
      <c r="J15" s="138">
        <v>0.85</v>
      </c>
      <c r="L15" s="60" t="s">
        <v>71</v>
      </c>
      <c r="M15" s="148">
        <v>9.1788999999999996E-2</v>
      </c>
      <c r="N15" s="149">
        <v>3.6631999999999998E-2</v>
      </c>
      <c r="O15" s="149">
        <v>1.9368E-2</v>
      </c>
      <c r="P15" s="149">
        <v>0.80715800000000004</v>
      </c>
      <c r="Q15" s="150">
        <v>4.5053000000000003E-2</v>
      </c>
      <c r="S15" s="60" t="s">
        <v>71</v>
      </c>
      <c r="T15" s="148">
        <v>0.33530201339999999</v>
      </c>
      <c r="U15" s="149">
        <v>0.29852348989999999</v>
      </c>
      <c r="V15" s="149">
        <v>0.1347651007</v>
      </c>
      <c r="W15" s="149">
        <v>9.1275168000000007E-3</v>
      </c>
      <c r="X15" s="149">
        <v>4.0805369100000002E-2</v>
      </c>
      <c r="Y15" s="150">
        <v>0.18147651009999999</v>
      </c>
    </row>
    <row r="16" spans="1:25">
      <c r="A16" s="60" t="s">
        <v>72</v>
      </c>
      <c r="B16" s="136">
        <v>0.96</v>
      </c>
      <c r="C16" s="137">
        <v>0.9</v>
      </c>
      <c r="D16" s="137">
        <v>0.87</v>
      </c>
      <c r="E16" s="137">
        <v>0.97</v>
      </c>
      <c r="F16" s="137">
        <v>0.89</v>
      </c>
      <c r="G16" s="137">
        <v>0.87</v>
      </c>
      <c r="H16" s="137">
        <v>0.97</v>
      </c>
      <c r="I16" s="137">
        <v>0.88</v>
      </c>
      <c r="J16" s="138">
        <v>0.86</v>
      </c>
      <c r="L16" s="60" t="s">
        <v>72</v>
      </c>
      <c r="M16" s="148">
        <v>0.239174</v>
      </c>
      <c r="N16" s="149">
        <v>0.146791</v>
      </c>
      <c r="O16" s="149">
        <v>4.4637000000000003E-2</v>
      </c>
      <c r="P16" s="149">
        <v>0.47501700000000002</v>
      </c>
      <c r="Q16" s="150">
        <v>9.4381999999999994E-2</v>
      </c>
      <c r="S16" s="60" t="s">
        <v>72</v>
      </c>
      <c r="T16" s="148">
        <v>0.28728333620000002</v>
      </c>
      <c r="U16" s="149">
        <v>0.1216749614</v>
      </c>
      <c r="V16" s="149">
        <v>0.2438647675</v>
      </c>
      <c r="W16" s="149">
        <v>5.8349064999999997E-3</v>
      </c>
      <c r="X16" s="149">
        <v>9.6104342000000002E-3</v>
      </c>
      <c r="Y16" s="150">
        <v>0.33173159429999999</v>
      </c>
    </row>
    <row r="17" spans="1:25" ht="16" thickBot="1">
      <c r="A17" s="63" t="s">
        <v>73</v>
      </c>
      <c r="B17" s="139">
        <v>0.96</v>
      </c>
      <c r="C17" s="140">
        <v>0.89</v>
      </c>
      <c r="D17" s="140">
        <v>0.86</v>
      </c>
      <c r="E17" s="140">
        <v>0.95</v>
      </c>
      <c r="F17" s="140">
        <v>0.89</v>
      </c>
      <c r="G17" s="140">
        <v>0.86</v>
      </c>
      <c r="H17" s="140">
        <v>0.95</v>
      </c>
      <c r="I17" s="140">
        <v>0.9</v>
      </c>
      <c r="J17" s="141">
        <v>0.86</v>
      </c>
      <c r="L17" s="63" t="s">
        <v>73</v>
      </c>
      <c r="M17" s="151">
        <v>0.33586199999999999</v>
      </c>
      <c r="N17" s="152">
        <v>0.119258</v>
      </c>
      <c r="O17" s="152">
        <v>6.2789999999999999E-2</v>
      </c>
      <c r="P17" s="152">
        <v>0.32364100000000001</v>
      </c>
      <c r="Q17" s="153">
        <v>0.15844900000000001</v>
      </c>
      <c r="S17" s="63" t="s">
        <v>73</v>
      </c>
      <c r="T17" s="151">
        <v>0.3880544883</v>
      </c>
      <c r="U17" s="152">
        <v>0.37676097330000002</v>
      </c>
      <c r="V17" s="152">
        <v>3.3880544899999997E-2</v>
      </c>
      <c r="W17" s="152">
        <v>0</v>
      </c>
      <c r="X17" s="152">
        <v>0</v>
      </c>
      <c r="Y17" s="153">
        <v>0.2013039935</v>
      </c>
    </row>
    <row r="19" spans="1:25" ht="16" thickBot="1"/>
    <row r="20" spans="1:25" ht="30" customHeight="1" thickBot="1">
      <c r="A20" s="62" t="s">
        <v>58</v>
      </c>
      <c r="B20" s="74" t="s">
        <v>80</v>
      </c>
      <c r="C20" s="75" t="s">
        <v>81</v>
      </c>
      <c r="D20" s="75" t="s">
        <v>82</v>
      </c>
      <c r="E20" s="75" t="s">
        <v>83</v>
      </c>
      <c r="F20" s="75" t="s">
        <v>84</v>
      </c>
      <c r="G20" s="75" t="s">
        <v>85</v>
      </c>
      <c r="H20" s="75" t="s">
        <v>86</v>
      </c>
      <c r="I20" s="75" t="s">
        <v>87</v>
      </c>
      <c r="J20" s="76" t="s">
        <v>88</v>
      </c>
      <c r="L20" s="62" t="s">
        <v>58</v>
      </c>
      <c r="M20" s="77" t="s">
        <v>10</v>
      </c>
      <c r="N20" s="68"/>
      <c r="O20" s="68"/>
      <c r="P20" s="68"/>
      <c r="Q20" s="78" t="s">
        <v>15</v>
      </c>
    </row>
    <row r="21" spans="1:25">
      <c r="A21" s="73" t="s">
        <v>59</v>
      </c>
      <c r="B21" s="154">
        <v>1.0954E-2</v>
      </c>
      <c r="C21" s="155">
        <v>0.252577</v>
      </c>
      <c r="D21" s="155">
        <v>0.26353100000000002</v>
      </c>
      <c r="E21" s="155">
        <v>2.7706000000000001E-2</v>
      </c>
      <c r="F21" s="155">
        <v>0.699098</v>
      </c>
      <c r="G21" s="155">
        <v>0.72680400000000001</v>
      </c>
      <c r="H21" s="155">
        <v>3.866E-2</v>
      </c>
      <c r="I21" s="155">
        <v>0.96133999999999997</v>
      </c>
      <c r="J21" s="156">
        <v>1</v>
      </c>
      <c r="L21" s="73" t="s">
        <v>59</v>
      </c>
      <c r="M21" s="79">
        <v>9.2443011899999997E-2</v>
      </c>
      <c r="N21" s="80">
        <v>0.104062685</v>
      </c>
      <c r="O21" s="80">
        <v>0.39077969379999999</v>
      </c>
      <c r="P21" s="80">
        <v>0.26104503099999998</v>
      </c>
      <c r="Q21" s="81">
        <v>0.1516695783</v>
      </c>
    </row>
    <row r="22" spans="1:25">
      <c r="A22" s="60" t="s">
        <v>60</v>
      </c>
      <c r="B22" s="154">
        <v>5.1250000000000002E-3</v>
      </c>
      <c r="C22" s="155">
        <v>0.22998099999999999</v>
      </c>
      <c r="D22" s="155">
        <v>0.23510600000000001</v>
      </c>
      <c r="E22" s="155">
        <v>1.6015000000000001E-2</v>
      </c>
      <c r="F22" s="155">
        <v>0.74567600000000001</v>
      </c>
      <c r="G22" s="155">
        <v>0.76169100000000001</v>
      </c>
      <c r="H22" s="155">
        <v>2.3061999999999999E-2</v>
      </c>
      <c r="I22" s="155">
        <v>0.97693799999999997</v>
      </c>
      <c r="J22" s="156">
        <v>1</v>
      </c>
      <c r="L22" s="60" t="s">
        <v>60</v>
      </c>
      <c r="M22" s="82">
        <v>0.2115078668</v>
      </c>
      <c r="N22" s="83">
        <v>0.2482968093</v>
      </c>
      <c r="O22" s="83">
        <v>0.20930866070000001</v>
      </c>
      <c r="P22" s="83">
        <v>0.18537334180000001</v>
      </c>
      <c r="Q22" s="84">
        <v>0.14551332140000001</v>
      </c>
    </row>
    <row r="23" spans="1:25">
      <c r="A23" s="60" t="s">
        <v>61</v>
      </c>
      <c r="B23" s="154">
        <v>3.5869999999999999E-3</v>
      </c>
      <c r="C23" s="155">
        <v>0.26457399999999998</v>
      </c>
      <c r="D23" s="155">
        <v>0.26816099999999998</v>
      </c>
      <c r="E23" s="155">
        <v>3.5869999999999999E-3</v>
      </c>
      <c r="F23" s="155">
        <v>0.72466399999999997</v>
      </c>
      <c r="G23" s="155">
        <v>0.72825099999999998</v>
      </c>
      <c r="H23" s="155">
        <v>7.175E-3</v>
      </c>
      <c r="I23" s="155">
        <v>0.99282499999999996</v>
      </c>
      <c r="J23" s="156">
        <v>1</v>
      </c>
      <c r="L23" s="60" t="s">
        <v>61</v>
      </c>
      <c r="M23" s="82">
        <v>0.1548230884</v>
      </c>
      <c r="N23" s="83">
        <v>0.2039395057</v>
      </c>
      <c r="O23" s="83">
        <v>0.1307133509</v>
      </c>
      <c r="P23" s="83">
        <v>0.2186332128</v>
      </c>
      <c r="Q23" s="84">
        <v>0.2918908422</v>
      </c>
    </row>
    <row r="24" spans="1:25">
      <c r="A24" s="60" t="s">
        <v>62</v>
      </c>
      <c r="B24" s="154">
        <v>1.5695000000000001E-2</v>
      </c>
      <c r="C24" s="155">
        <v>0.229821</v>
      </c>
      <c r="D24" s="155">
        <v>0.24551600000000001</v>
      </c>
      <c r="E24" s="155">
        <v>6.7260000000000002E-3</v>
      </c>
      <c r="F24" s="155">
        <v>0.73878900000000003</v>
      </c>
      <c r="G24" s="155">
        <v>0.74551599999999996</v>
      </c>
      <c r="H24" s="155">
        <v>2.2422000000000001E-2</v>
      </c>
      <c r="I24" s="155">
        <v>0.97757799999999995</v>
      </c>
      <c r="J24" s="156">
        <v>1</v>
      </c>
      <c r="L24" s="60" t="s">
        <v>62</v>
      </c>
      <c r="M24" s="82">
        <v>0.15891194889999999</v>
      </c>
      <c r="N24" s="83">
        <v>0.1147580267</v>
      </c>
      <c r="O24" s="83">
        <v>0.25047439310000003</v>
      </c>
      <c r="P24" s="83">
        <v>0.3412964329</v>
      </c>
      <c r="Q24" s="84">
        <v>0.1345591984</v>
      </c>
    </row>
    <row r="25" spans="1:25">
      <c r="A25" s="60" t="s">
        <v>63</v>
      </c>
      <c r="B25" s="154">
        <v>9.9010000000000001E-3</v>
      </c>
      <c r="C25" s="155">
        <v>0.21534700000000001</v>
      </c>
      <c r="D25" s="155">
        <v>0.225248</v>
      </c>
      <c r="E25" s="155">
        <v>2.9703E-2</v>
      </c>
      <c r="F25" s="155">
        <v>0.74504999999999999</v>
      </c>
      <c r="G25" s="155">
        <v>0.774752</v>
      </c>
      <c r="H25" s="155">
        <v>3.9604E-2</v>
      </c>
      <c r="I25" s="155">
        <v>0.96039600000000003</v>
      </c>
      <c r="J25" s="156">
        <v>1</v>
      </c>
      <c r="L25" s="60" t="s">
        <v>63</v>
      </c>
      <c r="M25" s="82">
        <v>3.2994923900000001E-2</v>
      </c>
      <c r="N25" s="83">
        <v>0.25014677130000001</v>
      </c>
      <c r="O25" s="83">
        <v>0.39626915559999998</v>
      </c>
      <c r="P25" s="83">
        <v>0.21399891090000001</v>
      </c>
      <c r="Q25" s="84">
        <v>0.1065902383</v>
      </c>
    </row>
    <row r="26" spans="1:25">
      <c r="A26" s="60" t="s">
        <v>64</v>
      </c>
      <c r="B26" s="154">
        <v>2.5829999999999999E-2</v>
      </c>
      <c r="C26" s="155">
        <v>0.31365300000000002</v>
      </c>
      <c r="D26" s="155">
        <v>0.33948299999999998</v>
      </c>
      <c r="E26" s="155">
        <v>7.3800000000000003E-3</v>
      </c>
      <c r="F26" s="155">
        <v>0.645756</v>
      </c>
      <c r="G26" s="155">
        <v>0.65313699999999997</v>
      </c>
      <c r="H26" s="155">
        <v>3.3210000000000003E-2</v>
      </c>
      <c r="I26" s="155">
        <v>0.96679000000000004</v>
      </c>
      <c r="J26" s="156">
        <v>1</v>
      </c>
      <c r="L26" s="60" t="s">
        <v>64</v>
      </c>
      <c r="M26" s="82">
        <v>0.1205621972</v>
      </c>
      <c r="N26" s="83">
        <v>0.1913471611</v>
      </c>
      <c r="O26" s="83">
        <v>0.2371985731</v>
      </c>
      <c r="P26" s="83">
        <v>0.41399803159999998</v>
      </c>
      <c r="Q26" s="84">
        <v>3.6894036900000003E-2</v>
      </c>
    </row>
    <row r="27" spans="1:25">
      <c r="A27" s="60" t="s">
        <v>65</v>
      </c>
      <c r="B27" s="154">
        <v>9.7280000000000005E-3</v>
      </c>
      <c r="C27" s="155">
        <v>0.23930000000000001</v>
      </c>
      <c r="D27" s="155">
        <v>0.249027</v>
      </c>
      <c r="E27" s="155">
        <v>2.1401E-2</v>
      </c>
      <c r="F27" s="155">
        <v>0.727626</v>
      </c>
      <c r="G27" s="155">
        <v>0.749027</v>
      </c>
      <c r="H27" s="155">
        <v>3.1127999999999999E-2</v>
      </c>
      <c r="I27" s="155">
        <v>0.96887199999999996</v>
      </c>
      <c r="J27" s="156">
        <v>1</v>
      </c>
      <c r="L27" s="60" t="s">
        <v>65</v>
      </c>
      <c r="M27" s="82">
        <v>0.18578890249999999</v>
      </c>
      <c r="N27" s="83">
        <v>0.30718275690000002</v>
      </c>
      <c r="O27" s="83">
        <v>0.24208410280000001</v>
      </c>
      <c r="P27" s="83">
        <v>0.21707717439999999</v>
      </c>
      <c r="Q27" s="84">
        <v>4.7867063500000001E-2</v>
      </c>
    </row>
    <row r="28" spans="1:25">
      <c r="A28" s="60" t="s">
        <v>66</v>
      </c>
      <c r="B28" s="154">
        <v>2.392E-3</v>
      </c>
      <c r="C28" s="155">
        <v>0.31220100000000001</v>
      </c>
      <c r="D28" s="155">
        <v>0.31459300000000001</v>
      </c>
      <c r="E28" s="155">
        <v>1.196E-3</v>
      </c>
      <c r="F28" s="155">
        <v>0.67942599999999997</v>
      </c>
      <c r="G28" s="155">
        <v>0.68062199999999995</v>
      </c>
      <c r="H28" s="155">
        <v>3.5890000000000002E-3</v>
      </c>
      <c r="I28" s="155">
        <v>0.99641100000000005</v>
      </c>
      <c r="J28" s="156">
        <v>1</v>
      </c>
      <c r="L28" s="60" t="s">
        <v>66</v>
      </c>
      <c r="M28" s="82">
        <v>0.2572472797</v>
      </c>
      <c r="N28" s="83">
        <v>0.2079819896</v>
      </c>
      <c r="O28" s="83">
        <v>0.1490818719</v>
      </c>
      <c r="P28" s="83">
        <v>0.1025652301</v>
      </c>
      <c r="Q28" s="84">
        <v>0.28312362870000002</v>
      </c>
    </row>
    <row r="29" spans="1:25">
      <c r="A29" s="60" t="s">
        <v>67</v>
      </c>
      <c r="B29" s="154">
        <v>1.7198999999999999E-2</v>
      </c>
      <c r="C29" s="155">
        <v>0.28132699999999999</v>
      </c>
      <c r="D29" s="155">
        <v>0.29852600000000001</v>
      </c>
      <c r="E29" s="155">
        <v>1.7812999999999999E-2</v>
      </c>
      <c r="F29" s="155">
        <v>0.67874699999999999</v>
      </c>
      <c r="G29" s="155">
        <v>0.69655999999999996</v>
      </c>
      <c r="H29" s="155">
        <v>3.5626999999999999E-2</v>
      </c>
      <c r="I29" s="155">
        <v>0.96437300000000004</v>
      </c>
      <c r="J29" s="156">
        <v>1</v>
      </c>
      <c r="L29" s="60" t="s">
        <v>67</v>
      </c>
      <c r="M29" s="82">
        <v>0.30956551980000002</v>
      </c>
      <c r="N29" s="83">
        <v>0.24309185890000001</v>
      </c>
      <c r="O29" s="83">
        <v>0.1566572604</v>
      </c>
      <c r="P29" s="83">
        <v>0.15057563700000001</v>
      </c>
      <c r="Q29" s="84">
        <v>0.1401097238</v>
      </c>
    </row>
    <row r="30" spans="1:25">
      <c r="A30" s="60" t="s">
        <v>68</v>
      </c>
      <c r="B30" s="154">
        <v>1.6501999999999999E-2</v>
      </c>
      <c r="C30" s="155">
        <v>0.41914200000000001</v>
      </c>
      <c r="D30" s="155">
        <v>0.43564399999999998</v>
      </c>
      <c r="E30" s="155">
        <v>1.6501999999999999E-2</v>
      </c>
      <c r="F30" s="155">
        <v>0.54455399999999998</v>
      </c>
      <c r="G30" s="155">
        <v>0.561056</v>
      </c>
      <c r="H30" s="155">
        <v>3.3002999999999998E-2</v>
      </c>
      <c r="I30" s="155">
        <v>0.966997</v>
      </c>
      <c r="J30" s="156">
        <v>1</v>
      </c>
      <c r="L30" s="60" t="s">
        <v>68</v>
      </c>
      <c r="M30" s="82">
        <v>0.2427931676</v>
      </c>
      <c r="N30" s="83">
        <v>0.2791111838</v>
      </c>
      <c r="O30" s="83">
        <v>9.0171177199999994E-2</v>
      </c>
      <c r="P30" s="83">
        <v>0.19854414849999999</v>
      </c>
      <c r="Q30" s="84">
        <v>0.18938032290000001</v>
      </c>
    </row>
    <row r="31" spans="1:25">
      <c r="A31" s="60" t="s">
        <v>69</v>
      </c>
      <c r="B31" s="154">
        <v>2.1645000000000001E-2</v>
      </c>
      <c r="C31" s="155">
        <v>0.26887899999999998</v>
      </c>
      <c r="D31" s="155">
        <v>0.290524</v>
      </c>
      <c r="E31" s="155">
        <v>8.2732E-2</v>
      </c>
      <c r="F31" s="155">
        <v>0.62193399999999999</v>
      </c>
      <c r="G31" s="155">
        <v>0.70466600000000001</v>
      </c>
      <c r="H31" s="155">
        <v>0.10582</v>
      </c>
      <c r="I31" s="155">
        <v>0.89417999999999997</v>
      </c>
      <c r="J31" s="156">
        <v>1</v>
      </c>
      <c r="L31" s="60" t="s">
        <v>69</v>
      </c>
      <c r="M31" s="82">
        <v>0.30733870790000001</v>
      </c>
      <c r="N31" s="83">
        <v>0.35351436310000001</v>
      </c>
      <c r="O31" s="83">
        <v>0.10725920009999999</v>
      </c>
      <c r="P31" s="83">
        <v>9.8063715999999995E-2</v>
      </c>
      <c r="Q31" s="84">
        <v>0.13382401290000001</v>
      </c>
    </row>
    <row r="32" spans="1:25">
      <c r="A32" s="60" t="s">
        <v>70</v>
      </c>
      <c r="B32" s="154">
        <v>8.8690000000000001E-3</v>
      </c>
      <c r="C32" s="155">
        <v>0.23503299999999999</v>
      </c>
      <c r="D32" s="155">
        <v>0.24390200000000001</v>
      </c>
      <c r="E32" s="155">
        <v>2.4389999999999998E-2</v>
      </c>
      <c r="F32" s="155">
        <v>0.72948999999999997</v>
      </c>
      <c r="G32" s="155">
        <v>0.75387999999999999</v>
      </c>
      <c r="H32" s="155">
        <v>3.3258999999999997E-2</v>
      </c>
      <c r="I32" s="155">
        <v>0.96674099999999996</v>
      </c>
      <c r="J32" s="156">
        <v>1</v>
      </c>
      <c r="L32" s="60" t="s">
        <v>70</v>
      </c>
      <c r="M32" s="82">
        <v>0.39090562290000003</v>
      </c>
      <c r="N32" s="83">
        <v>0.35157214019999999</v>
      </c>
      <c r="O32" s="83">
        <v>0.17046612320000001</v>
      </c>
      <c r="P32" s="83">
        <v>4.5175066E-2</v>
      </c>
      <c r="Q32" s="84">
        <v>4.18810477E-2</v>
      </c>
    </row>
    <row r="33" spans="1:25">
      <c r="A33" s="60" t="s">
        <v>71</v>
      </c>
      <c r="B33" s="154">
        <v>1.6107E-2</v>
      </c>
      <c r="C33" s="155">
        <v>0.27355699999999999</v>
      </c>
      <c r="D33" s="155">
        <v>0.28966399999999998</v>
      </c>
      <c r="E33" s="155">
        <v>3.0872E-2</v>
      </c>
      <c r="F33" s="155">
        <v>0.67436200000000002</v>
      </c>
      <c r="G33" s="155">
        <v>0.70523499999999995</v>
      </c>
      <c r="H33" s="155">
        <v>4.7516999999999997E-2</v>
      </c>
      <c r="I33" s="155">
        <v>0.95248299999999997</v>
      </c>
      <c r="J33" s="156">
        <v>1</v>
      </c>
      <c r="L33" s="60" t="s">
        <v>71</v>
      </c>
      <c r="M33" s="82">
        <v>0.35507302899999998</v>
      </c>
      <c r="N33" s="83">
        <v>0.21872405819999999</v>
      </c>
      <c r="O33" s="83">
        <v>0.19847745119999999</v>
      </c>
      <c r="P33" s="83">
        <v>0.13066606859999999</v>
      </c>
      <c r="Q33" s="84">
        <v>9.7059393100000002E-2</v>
      </c>
    </row>
    <row r="34" spans="1:25">
      <c r="A34" s="60" t="s">
        <v>72</v>
      </c>
      <c r="B34" s="154">
        <v>2.9118000000000002E-2</v>
      </c>
      <c r="C34" s="155">
        <v>0.32839400000000002</v>
      </c>
      <c r="D34" s="155">
        <v>0.357512</v>
      </c>
      <c r="E34" s="155">
        <v>2.2571000000000001E-2</v>
      </c>
      <c r="F34" s="155">
        <v>0.60889000000000004</v>
      </c>
      <c r="G34" s="155">
        <v>0.63146100000000005</v>
      </c>
      <c r="H34" s="155">
        <v>5.3239000000000002E-2</v>
      </c>
      <c r="I34" s="155">
        <v>0.94676099999999996</v>
      </c>
      <c r="J34" s="156">
        <v>1</v>
      </c>
      <c r="L34" s="60" t="s">
        <v>72</v>
      </c>
      <c r="M34" s="82">
        <v>0.41771412400000002</v>
      </c>
      <c r="N34" s="83">
        <v>0.15792903650000001</v>
      </c>
      <c r="O34" s="83">
        <v>0.14858098280000001</v>
      </c>
      <c r="P34" s="83">
        <v>0.1087876002</v>
      </c>
      <c r="Q34" s="84">
        <v>0.1669882566</v>
      </c>
    </row>
    <row r="35" spans="1:25" ht="16" thickBot="1">
      <c r="A35" s="63" t="s">
        <v>73</v>
      </c>
      <c r="B35" s="157">
        <v>1.0012999999999999E-2</v>
      </c>
      <c r="C35" s="158">
        <v>0.28920699999999999</v>
      </c>
      <c r="D35" s="158">
        <v>0.29921999999999999</v>
      </c>
      <c r="E35" s="158">
        <v>3.2599999999999997E-2</v>
      </c>
      <c r="F35" s="158">
        <v>0.65968099999999996</v>
      </c>
      <c r="G35" s="158">
        <v>0.69228100000000004</v>
      </c>
      <c r="H35" s="158">
        <v>4.3893000000000001E-2</v>
      </c>
      <c r="I35" s="158">
        <v>0.95610700000000004</v>
      </c>
      <c r="J35" s="159">
        <v>1</v>
      </c>
      <c r="L35" s="63" t="s">
        <v>73</v>
      </c>
      <c r="M35" s="85">
        <v>0.30800485869999999</v>
      </c>
      <c r="N35" s="86">
        <v>0.21345508830000001</v>
      </c>
      <c r="O35" s="86">
        <v>0.19140812709999999</v>
      </c>
      <c r="P35" s="86">
        <v>0.1511224987</v>
      </c>
      <c r="Q35" s="87">
        <v>0.1360094271</v>
      </c>
    </row>
    <row r="37" spans="1:25" ht="16" thickBot="1"/>
    <row r="38" spans="1:25" ht="18.75" customHeight="1" thickBot="1">
      <c r="B38" s="196" t="s">
        <v>19</v>
      </c>
      <c r="C38" s="197"/>
      <c r="D38" s="197"/>
      <c r="E38" s="197"/>
      <c r="F38" s="197"/>
      <c r="G38" s="198"/>
      <c r="H38" s="199" t="s">
        <v>25</v>
      </c>
      <c r="I38" s="199"/>
      <c r="J38" s="199"/>
      <c r="K38" s="199"/>
      <c r="L38" s="199"/>
      <c r="M38" s="199"/>
      <c r="N38" s="200" t="s">
        <v>26</v>
      </c>
      <c r="O38" s="199"/>
      <c r="P38" s="199"/>
      <c r="Q38" s="199"/>
      <c r="R38" s="199"/>
      <c r="S38" s="201"/>
      <c r="T38" s="202" t="s">
        <v>92</v>
      </c>
      <c r="U38" s="202"/>
      <c r="V38" s="202"/>
      <c r="W38" s="202"/>
      <c r="X38" s="202"/>
      <c r="Y38" s="203"/>
    </row>
    <row r="39" spans="1:25" ht="16" thickBot="1">
      <c r="A39" s="88" t="s">
        <v>58</v>
      </c>
      <c r="B39" s="89" t="s">
        <v>20</v>
      </c>
      <c r="C39" s="90" t="s">
        <v>21</v>
      </c>
      <c r="D39" s="90" t="s">
        <v>22</v>
      </c>
      <c r="E39" s="90" t="s">
        <v>23</v>
      </c>
      <c r="F39" s="90" t="s">
        <v>24</v>
      </c>
      <c r="G39" s="91" t="s">
        <v>14</v>
      </c>
      <c r="H39" s="90" t="s">
        <v>20</v>
      </c>
      <c r="I39" s="90" t="s">
        <v>21</v>
      </c>
      <c r="J39" s="90" t="s">
        <v>22</v>
      </c>
      <c r="K39" s="90" t="s">
        <v>23</v>
      </c>
      <c r="L39" s="90" t="s">
        <v>24</v>
      </c>
      <c r="M39" s="92" t="s">
        <v>14</v>
      </c>
      <c r="N39" s="89" t="s">
        <v>20</v>
      </c>
      <c r="O39" s="90" t="s">
        <v>21</v>
      </c>
      <c r="P39" s="90" t="s">
        <v>22</v>
      </c>
      <c r="Q39" s="90" t="s">
        <v>23</v>
      </c>
      <c r="R39" s="90" t="s">
        <v>24</v>
      </c>
      <c r="S39" s="91" t="s">
        <v>14</v>
      </c>
      <c r="T39" s="90" t="s">
        <v>20</v>
      </c>
      <c r="U39" s="90" t="s">
        <v>21</v>
      </c>
      <c r="V39" s="90" t="s">
        <v>22</v>
      </c>
      <c r="W39" s="90" t="s">
        <v>23</v>
      </c>
      <c r="X39" s="90" t="s">
        <v>24</v>
      </c>
      <c r="Y39" s="91" t="s">
        <v>14</v>
      </c>
    </row>
    <row r="40" spans="1:25">
      <c r="A40" s="73" t="s">
        <v>59</v>
      </c>
      <c r="B40" s="93" t="s">
        <v>169</v>
      </c>
      <c r="C40" s="94" t="s">
        <v>169</v>
      </c>
      <c r="D40" s="94" t="s">
        <v>170</v>
      </c>
      <c r="E40" s="94">
        <v>0.94</v>
      </c>
      <c r="F40" s="94">
        <v>0.82</v>
      </c>
      <c r="G40" s="94">
        <v>0.7</v>
      </c>
      <c r="H40" s="94" t="s">
        <v>170</v>
      </c>
      <c r="I40" s="94" t="s">
        <v>170</v>
      </c>
      <c r="J40" s="94">
        <v>0.92</v>
      </c>
      <c r="K40" s="94">
        <v>0.88</v>
      </c>
      <c r="L40" s="94">
        <v>0.9</v>
      </c>
      <c r="M40" s="94">
        <v>0.68</v>
      </c>
      <c r="N40" s="94">
        <v>0.75</v>
      </c>
      <c r="O40" s="94" t="s">
        <v>170</v>
      </c>
      <c r="P40" s="95" t="s">
        <v>170</v>
      </c>
      <c r="Q40" s="94">
        <v>0.96</v>
      </c>
      <c r="R40" s="95" t="s">
        <v>169</v>
      </c>
      <c r="S40" s="94">
        <v>0.85</v>
      </c>
      <c r="T40" s="95" t="s">
        <v>170</v>
      </c>
      <c r="U40" s="95" t="s">
        <v>170</v>
      </c>
      <c r="V40" s="95" t="s">
        <v>170</v>
      </c>
      <c r="W40" s="95" t="s">
        <v>170</v>
      </c>
      <c r="X40" s="95" t="s">
        <v>170</v>
      </c>
      <c r="Y40" s="96" t="s">
        <v>171</v>
      </c>
    </row>
    <row r="41" spans="1:25">
      <c r="A41" s="60" t="s">
        <v>60</v>
      </c>
      <c r="B41" s="97">
        <v>0.82</v>
      </c>
      <c r="C41" s="98" t="s">
        <v>169</v>
      </c>
      <c r="D41" s="99" t="s">
        <v>170</v>
      </c>
      <c r="E41" s="99" t="s">
        <v>169</v>
      </c>
      <c r="F41" s="99">
        <v>0.92</v>
      </c>
      <c r="G41" s="99">
        <v>0.74</v>
      </c>
      <c r="H41" s="98">
        <v>0.93</v>
      </c>
      <c r="I41" s="99" t="s">
        <v>170</v>
      </c>
      <c r="J41" s="99">
        <v>0.75</v>
      </c>
      <c r="K41" s="98">
        <v>0.83</v>
      </c>
      <c r="L41" s="99">
        <v>0.92</v>
      </c>
      <c r="M41" s="99">
        <v>0.8</v>
      </c>
      <c r="N41" s="98">
        <v>0.87</v>
      </c>
      <c r="O41" s="99" t="s">
        <v>170</v>
      </c>
      <c r="P41" s="98" t="s">
        <v>170</v>
      </c>
      <c r="Q41" s="98" t="s">
        <v>169</v>
      </c>
      <c r="R41" s="99">
        <v>0.84</v>
      </c>
      <c r="S41" s="99">
        <v>0.93</v>
      </c>
      <c r="T41" s="98" t="s">
        <v>170</v>
      </c>
      <c r="U41" s="98" t="s">
        <v>170</v>
      </c>
      <c r="V41" s="98" t="s">
        <v>170</v>
      </c>
      <c r="W41" s="98" t="s">
        <v>170</v>
      </c>
      <c r="X41" s="98" t="s">
        <v>170</v>
      </c>
      <c r="Y41" s="100">
        <v>0.83</v>
      </c>
    </row>
    <row r="42" spans="1:25">
      <c r="A42" s="60" t="s">
        <v>61</v>
      </c>
      <c r="B42" s="101">
        <v>0.92</v>
      </c>
      <c r="C42" s="99">
        <v>0.65</v>
      </c>
      <c r="D42" s="99" t="s">
        <v>170</v>
      </c>
      <c r="E42" s="99">
        <v>0.95</v>
      </c>
      <c r="F42" s="99" t="s">
        <v>170</v>
      </c>
      <c r="G42" s="99">
        <v>0.93</v>
      </c>
      <c r="H42" s="99">
        <v>0.79</v>
      </c>
      <c r="I42" s="99" t="s">
        <v>170</v>
      </c>
      <c r="J42" s="99">
        <v>0.79</v>
      </c>
      <c r="K42" s="99" t="s">
        <v>170</v>
      </c>
      <c r="L42" s="99" t="s">
        <v>170</v>
      </c>
      <c r="M42" s="99">
        <v>0.97</v>
      </c>
      <c r="N42" s="99" t="s">
        <v>170</v>
      </c>
      <c r="O42" s="99" t="s">
        <v>170</v>
      </c>
      <c r="P42" s="98" t="s">
        <v>169</v>
      </c>
      <c r="Q42" s="98" t="s">
        <v>170</v>
      </c>
      <c r="R42" s="98" t="s">
        <v>170</v>
      </c>
      <c r="S42" s="99">
        <v>0.96</v>
      </c>
      <c r="T42" s="98" t="s">
        <v>170</v>
      </c>
      <c r="U42" s="99" t="s">
        <v>170</v>
      </c>
      <c r="V42" s="98" t="s">
        <v>170</v>
      </c>
      <c r="W42" s="98" t="s">
        <v>170</v>
      </c>
      <c r="X42" s="98" t="s">
        <v>170</v>
      </c>
      <c r="Y42" s="100">
        <v>0.86</v>
      </c>
    </row>
    <row r="43" spans="1:25">
      <c r="A43" s="60" t="s">
        <v>62</v>
      </c>
      <c r="B43" s="101">
        <v>0.87</v>
      </c>
      <c r="C43" s="99">
        <v>0.92</v>
      </c>
      <c r="D43" s="99">
        <v>0.93</v>
      </c>
      <c r="E43" s="99">
        <v>0.94</v>
      </c>
      <c r="F43" s="99">
        <v>0.85</v>
      </c>
      <c r="G43" s="99">
        <v>0.92</v>
      </c>
      <c r="H43" s="99">
        <v>0.96</v>
      </c>
      <c r="I43" s="99" t="s">
        <v>169</v>
      </c>
      <c r="J43" s="98" t="s">
        <v>169</v>
      </c>
      <c r="K43" s="99">
        <v>0.25</v>
      </c>
      <c r="L43" s="98" t="s">
        <v>169</v>
      </c>
      <c r="M43" s="99" t="s">
        <v>169</v>
      </c>
      <c r="N43" s="99" t="s">
        <v>169</v>
      </c>
      <c r="O43" s="99" t="s">
        <v>169</v>
      </c>
      <c r="P43" s="98" t="s">
        <v>170</v>
      </c>
      <c r="Q43" s="98" t="s">
        <v>170</v>
      </c>
      <c r="R43" s="98" t="s">
        <v>169</v>
      </c>
      <c r="S43" s="99">
        <v>0.61</v>
      </c>
      <c r="T43" s="98" t="s">
        <v>170</v>
      </c>
      <c r="U43" s="98" t="s">
        <v>169</v>
      </c>
      <c r="V43" s="98">
        <v>1</v>
      </c>
      <c r="W43" s="98" t="s">
        <v>170</v>
      </c>
      <c r="X43" s="98" t="s">
        <v>170</v>
      </c>
      <c r="Y43" s="100">
        <v>1</v>
      </c>
    </row>
    <row r="44" spans="1:25">
      <c r="A44" s="60" t="s">
        <v>63</v>
      </c>
      <c r="B44" s="101" t="s">
        <v>170</v>
      </c>
      <c r="C44" s="99" t="s">
        <v>170</v>
      </c>
      <c r="D44" s="99" t="s">
        <v>170</v>
      </c>
      <c r="E44" s="99">
        <v>0.87</v>
      </c>
      <c r="F44" s="99" t="s">
        <v>170</v>
      </c>
      <c r="G44" s="99" t="s">
        <v>169</v>
      </c>
      <c r="H44" s="99" t="s">
        <v>170</v>
      </c>
      <c r="I44" s="99" t="s">
        <v>170</v>
      </c>
      <c r="J44" s="99" t="s">
        <v>169</v>
      </c>
      <c r="K44" s="99" t="s">
        <v>170</v>
      </c>
      <c r="L44" s="99" t="s">
        <v>170</v>
      </c>
      <c r="M44" s="99">
        <v>1</v>
      </c>
      <c r="N44" s="99" t="s">
        <v>170</v>
      </c>
      <c r="O44" s="99">
        <v>0.8</v>
      </c>
      <c r="P44" s="98" t="s">
        <v>170</v>
      </c>
      <c r="Q44" s="98" t="s">
        <v>170</v>
      </c>
      <c r="R44" s="98" t="s">
        <v>170</v>
      </c>
      <c r="S44" s="99">
        <v>0.87</v>
      </c>
      <c r="T44" s="98" t="s">
        <v>170</v>
      </c>
      <c r="U44" s="99" t="s">
        <v>170</v>
      </c>
      <c r="V44" s="98" t="s">
        <v>170</v>
      </c>
      <c r="W44" s="98">
        <v>0.83</v>
      </c>
      <c r="X44" s="98" t="s">
        <v>170</v>
      </c>
      <c r="Y44" s="100">
        <v>0.86</v>
      </c>
    </row>
    <row r="45" spans="1:25">
      <c r="A45" s="60" t="s">
        <v>64</v>
      </c>
      <c r="B45" s="101" t="s">
        <v>170</v>
      </c>
      <c r="C45" s="98">
        <v>0.94</v>
      </c>
      <c r="D45" s="99" t="s">
        <v>170</v>
      </c>
      <c r="E45" s="99">
        <v>0.88</v>
      </c>
      <c r="F45" s="99">
        <v>0.97</v>
      </c>
      <c r="G45" s="99" t="s">
        <v>169</v>
      </c>
      <c r="H45" s="99" t="s">
        <v>170</v>
      </c>
      <c r="I45" s="99" t="s">
        <v>169</v>
      </c>
      <c r="J45" s="98" t="s">
        <v>170</v>
      </c>
      <c r="K45" s="99" t="s">
        <v>169</v>
      </c>
      <c r="L45" s="99" t="s">
        <v>170</v>
      </c>
      <c r="M45" s="99" t="s">
        <v>170</v>
      </c>
      <c r="N45" s="98" t="s">
        <v>170</v>
      </c>
      <c r="O45" s="98">
        <v>1</v>
      </c>
      <c r="P45" s="98" t="s">
        <v>169</v>
      </c>
      <c r="Q45" s="98" t="s">
        <v>169</v>
      </c>
      <c r="R45" s="99" t="s">
        <v>170</v>
      </c>
      <c r="S45" s="99">
        <v>1</v>
      </c>
      <c r="T45" s="98" t="s">
        <v>170</v>
      </c>
      <c r="U45" s="98" t="s">
        <v>170</v>
      </c>
      <c r="V45" s="98" t="s">
        <v>170</v>
      </c>
      <c r="W45" s="98" t="s">
        <v>170</v>
      </c>
      <c r="X45" s="98" t="s">
        <v>170</v>
      </c>
      <c r="Y45" s="102">
        <v>1</v>
      </c>
    </row>
    <row r="46" spans="1:25">
      <c r="A46" s="60" t="s">
        <v>65</v>
      </c>
      <c r="B46" s="101" t="s">
        <v>170</v>
      </c>
      <c r="C46" s="99" t="s">
        <v>170</v>
      </c>
      <c r="D46" s="99" t="s">
        <v>170</v>
      </c>
      <c r="E46" s="99">
        <v>0.36</v>
      </c>
      <c r="F46" s="99">
        <v>0.76</v>
      </c>
      <c r="G46" s="99">
        <v>0.8</v>
      </c>
      <c r="H46" s="99" t="s">
        <v>170</v>
      </c>
      <c r="I46" s="99" t="s">
        <v>170</v>
      </c>
      <c r="J46" s="99" t="s">
        <v>170</v>
      </c>
      <c r="K46" s="99">
        <v>0.71</v>
      </c>
      <c r="L46" s="99">
        <v>0.77</v>
      </c>
      <c r="M46" s="99">
        <v>0.71</v>
      </c>
      <c r="N46" s="99" t="s">
        <v>170</v>
      </c>
      <c r="O46" s="99" t="s">
        <v>170</v>
      </c>
      <c r="P46" s="98">
        <v>0.93</v>
      </c>
      <c r="Q46" s="99" t="s">
        <v>170</v>
      </c>
      <c r="R46" s="99">
        <v>0.71</v>
      </c>
      <c r="S46" s="99">
        <v>0.82</v>
      </c>
      <c r="T46" s="98" t="s">
        <v>170</v>
      </c>
      <c r="U46" s="99" t="s">
        <v>170</v>
      </c>
      <c r="V46" s="98" t="s">
        <v>170</v>
      </c>
      <c r="W46" s="98" t="s">
        <v>169</v>
      </c>
      <c r="X46" s="98" t="s">
        <v>170</v>
      </c>
      <c r="Y46" s="100" t="s">
        <v>171</v>
      </c>
    </row>
    <row r="47" spans="1:25">
      <c r="A47" s="60" t="s">
        <v>66</v>
      </c>
      <c r="B47" s="101" t="s">
        <v>170</v>
      </c>
      <c r="C47" s="99" t="s">
        <v>170</v>
      </c>
      <c r="D47" s="99" t="s">
        <v>170</v>
      </c>
      <c r="E47" s="99">
        <v>0.8</v>
      </c>
      <c r="F47" s="99">
        <v>0.75</v>
      </c>
      <c r="G47" s="99" t="s">
        <v>169</v>
      </c>
      <c r="H47" s="99" t="s">
        <v>170</v>
      </c>
      <c r="I47" s="99" t="s">
        <v>170</v>
      </c>
      <c r="J47" s="99">
        <v>0.92</v>
      </c>
      <c r="K47" s="99" t="s">
        <v>170</v>
      </c>
      <c r="L47" s="99">
        <v>0.82</v>
      </c>
      <c r="M47" s="99">
        <v>1</v>
      </c>
      <c r="N47" s="99" t="s">
        <v>170</v>
      </c>
      <c r="O47" s="99" t="s">
        <v>170</v>
      </c>
      <c r="P47" s="98" t="s">
        <v>170</v>
      </c>
      <c r="Q47" s="99" t="s">
        <v>170</v>
      </c>
      <c r="R47" s="99">
        <v>0.56999999999999995</v>
      </c>
      <c r="S47" s="99">
        <v>1</v>
      </c>
      <c r="T47" s="98" t="s">
        <v>170</v>
      </c>
      <c r="U47" s="98" t="s">
        <v>170</v>
      </c>
      <c r="V47" s="98" t="s">
        <v>170</v>
      </c>
      <c r="W47" s="98" t="s">
        <v>170</v>
      </c>
      <c r="X47" s="98" t="s">
        <v>170</v>
      </c>
      <c r="Y47" s="100" t="s">
        <v>124</v>
      </c>
    </row>
    <row r="48" spans="1:25">
      <c r="A48" s="60" t="s">
        <v>67</v>
      </c>
      <c r="B48" s="101">
        <v>0.92</v>
      </c>
      <c r="C48" s="99" t="s">
        <v>169</v>
      </c>
      <c r="D48" s="98">
        <v>0.99</v>
      </c>
      <c r="E48" s="99">
        <v>0.97</v>
      </c>
      <c r="F48" s="98">
        <v>1</v>
      </c>
      <c r="G48" s="99">
        <v>0.98</v>
      </c>
      <c r="H48" s="99" t="s">
        <v>170</v>
      </c>
      <c r="I48" s="99">
        <v>1</v>
      </c>
      <c r="J48" s="99">
        <v>0.89</v>
      </c>
      <c r="K48" s="99">
        <v>1</v>
      </c>
      <c r="L48" s="98" t="s">
        <v>170</v>
      </c>
      <c r="M48" s="99">
        <v>0.98</v>
      </c>
      <c r="N48" s="99" t="s">
        <v>169</v>
      </c>
      <c r="O48" s="98">
        <v>1</v>
      </c>
      <c r="P48" s="98">
        <v>0.72</v>
      </c>
      <c r="Q48" s="98">
        <v>1</v>
      </c>
      <c r="R48" s="98" t="s">
        <v>169</v>
      </c>
      <c r="S48" s="99">
        <v>0.95</v>
      </c>
      <c r="T48" s="98" t="s">
        <v>170</v>
      </c>
      <c r="U48" s="98">
        <v>1</v>
      </c>
      <c r="V48" s="98" t="s">
        <v>169</v>
      </c>
      <c r="W48" s="98" t="s">
        <v>170</v>
      </c>
      <c r="X48" s="98" t="s">
        <v>170</v>
      </c>
      <c r="Y48" s="100">
        <v>0.78</v>
      </c>
    </row>
    <row r="49" spans="1:25">
      <c r="A49" s="60" t="s">
        <v>68</v>
      </c>
      <c r="B49" s="101">
        <v>0.81</v>
      </c>
      <c r="C49" s="99">
        <v>0.92</v>
      </c>
      <c r="D49" s="98">
        <v>0.88</v>
      </c>
      <c r="E49" s="99">
        <v>0.85</v>
      </c>
      <c r="F49" s="99" t="s">
        <v>170</v>
      </c>
      <c r="G49" s="99">
        <v>0.86</v>
      </c>
      <c r="H49" s="99">
        <v>0.77</v>
      </c>
      <c r="I49" s="99" t="s">
        <v>170</v>
      </c>
      <c r="J49" s="99">
        <v>0.42</v>
      </c>
      <c r="K49" s="99">
        <v>0.61</v>
      </c>
      <c r="L49" s="99" t="s">
        <v>170</v>
      </c>
      <c r="M49" s="99">
        <v>0.76</v>
      </c>
      <c r="N49" s="99">
        <v>0.78</v>
      </c>
      <c r="O49" s="99" t="s">
        <v>169</v>
      </c>
      <c r="P49" s="98" t="s">
        <v>170</v>
      </c>
      <c r="Q49" s="99" t="s">
        <v>170</v>
      </c>
      <c r="R49" s="98" t="s">
        <v>170</v>
      </c>
      <c r="S49" s="99">
        <v>0.95</v>
      </c>
      <c r="T49" s="98" t="s">
        <v>170</v>
      </c>
      <c r="U49" s="98" t="s">
        <v>170</v>
      </c>
      <c r="V49" s="98" t="s">
        <v>170</v>
      </c>
      <c r="W49" s="98" t="s">
        <v>170</v>
      </c>
      <c r="X49" s="98" t="s">
        <v>170</v>
      </c>
      <c r="Y49" s="100">
        <v>1</v>
      </c>
    </row>
    <row r="50" spans="1:25">
      <c r="A50" s="60" t="s">
        <v>69</v>
      </c>
      <c r="B50" s="101">
        <v>0.7</v>
      </c>
      <c r="C50" s="99">
        <v>0.74</v>
      </c>
      <c r="D50" s="98" t="s">
        <v>170</v>
      </c>
      <c r="E50" s="99">
        <v>0.81</v>
      </c>
      <c r="F50" s="99">
        <v>0.82</v>
      </c>
      <c r="G50" s="99">
        <v>0.87</v>
      </c>
      <c r="H50" s="98">
        <v>0.87</v>
      </c>
      <c r="I50" s="99">
        <v>0.96</v>
      </c>
      <c r="J50" s="99">
        <v>0.92</v>
      </c>
      <c r="K50" s="99">
        <v>0.95</v>
      </c>
      <c r="L50" s="98" t="s">
        <v>170</v>
      </c>
      <c r="M50" s="99">
        <v>0.82</v>
      </c>
      <c r="N50" s="98">
        <v>0.78</v>
      </c>
      <c r="O50" s="99">
        <v>0.96</v>
      </c>
      <c r="P50" s="98" t="s">
        <v>170</v>
      </c>
      <c r="Q50" s="99" t="s">
        <v>170</v>
      </c>
      <c r="R50" s="98" t="s">
        <v>170</v>
      </c>
      <c r="S50" s="99">
        <v>0.92</v>
      </c>
      <c r="T50" s="98" t="s">
        <v>170</v>
      </c>
      <c r="U50" s="98" t="s">
        <v>169</v>
      </c>
      <c r="V50" s="98" t="s">
        <v>170</v>
      </c>
      <c r="W50" s="98" t="s">
        <v>170</v>
      </c>
      <c r="X50" s="98" t="s">
        <v>170</v>
      </c>
      <c r="Y50" s="100">
        <v>0.93</v>
      </c>
    </row>
    <row r="51" spans="1:25">
      <c r="A51" s="60" t="s">
        <v>70</v>
      </c>
      <c r="B51" s="101" t="s">
        <v>170</v>
      </c>
      <c r="C51" s="99" t="s">
        <v>169</v>
      </c>
      <c r="D51" s="99" t="s">
        <v>170</v>
      </c>
      <c r="E51" s="99" t="s">
        <v>169</v>
      </c>
      <c r="F51" s="99">
        <v>0.73</v>
      </c>
      <c r="G51" s="99">
        <v>0.87</v>
      </c>
      <c r="H51" s="99" t="s">
        <v>170</v>
      </c>
      <c r="I51" s="99" t="s">
        <v>169</v>
      </c>
      <c r="J51" s="98" t="s">
        <v>170</v>
      </c>
      <c r="K51" s="99" t="s">
        <v>170</v>
      </c>
      <c r="L51" s="98" t="s">
        <v>169</v>
      </c>
      <c r="M51" s="99">
        <v>0.86</v>
      </c>
      <c r="N51" s="99" t="s">
        <v>170</v>
      </c>
      <c r="O51" s="99" t="s">
        <v>170</v>
      </c>
      <c r="P51" s="98" t="s">
        <v>170</v>
      </c>
      <c r="Q51" s="99" t="s">
        <v>170</v>
      </c>
      <c r="R51" s="98" t="s">
        <v>170</v>
      </c>
      <c r="S51" s="99">
        <v>0.82</v>
      </c>
      <c r="T51" s="98" t="s">
        <v>170</v>
      </c>
      <c r="U51" s="99" t="s">
        <v>170</v>
      </c>
      <c r="V51" s="98" t="s">
        <v>170</v>
      </c>
      <c r="W51" s="98" t="s">
        <v>170</v>
      </c>
      <c r="X51" s="98" t="s">
        <v>170</v>
      </c>
      <c r="Y51" s="100">
        <v>0.97</v>
      </c>
    </row>
    <row r="52" spans="1:25">
      <c r="A52" s="60" t="s">
        <v>71</v>
      </c>
      <c r="B52" s="101">
        <v>0.98</v>
      </c>
      <c r="C52" s="99">
        <v>0.89</v>
      </c>
      <c r="D52" s="99">
        <v>0.81</v>
      </c>
      <c r="E52" s="99">
        <v>0.86</v>
      </c>
      <c r="F52" s="99">
        <v>0.78</v>
      </c>
      <c r="G52" s="99">
        <v>0.9</v>
      </c>
      <c r="H52" s="99" t="s">
        <v>170</v>
      </c>
      <c r="I52" s="99">
        <v>0.63</v>
      </c>
      <c r="J52" s="99">
        <v>0.76</v>
      </c>
      <c r="K52" s="99">
        <v>0.68</v>
      </c>
      <c r="L52" s="99">
        <v>0.71</v>
      </c>
      <c r="M52" s="99">
        <v>0.89</v>
      </c>
      <c r="N52" s="99" t="s">
        <v>170</v>
      </c>
      <c r="O52" s="99">
        <v>0.33</v>
      </c>
      <c r="P52" s="98">
        <v>0.76</v>
      </c>
      <c r="Q52" s="98">
        <v>0.67</v>
      </c>
      <c r="R52" s="98" t="s">
        <v>169</v>
      </c>
      <c r="S52" s="99">
        <v>0.89</v>
      </c>
      <c r="T52" s="98" t="s">
        <v>170</v>
      </c>
      <c r="U52" s="98" t="s">
        <v>169</v>
      </c>
      <c r="V52" s="98" t="s">
        <v>170</v>
      </c>
      <c r="W52" s="98" t="s">
        <v>169</v>
      </c>
      <c r="X52" s="98" t="s">
        <v>169</v>
      </c>
      <c r="Y52" s="100">
        <v>0.94</v>
      </c>
    </row>
    <row r="53" spans="1:25">
      <c r="A53" s="60" t="s">
        <v>72</v>
      </c>
      <c r="B53" s="97">
        <v>1</v>
      </c>
      <c r="C53" s="99">
        <v>0.73</v>
      </c>
      <c r="D53" s="98" t="s">
        <v>169</v>
      </c>
      <c r="E53" s="99">
        <v>0.78</v>
      </c>
      <c r="F53" s="99">
        <v>0.82</v>
      </c>
      <c r="G53" s="99">
        <v>0.88</v>
      </c>
      <c r="H53" s="99">
        <v>0.94</v>
      </c>
      <c r="I53" s="99">
        <v>0.74</v>
      </c>
      <c r="J53" s="99">
        <v>0.73</v>
      </c>
      <c r="K53" s="99">
        <v>0.85</v>
      </c>
      <c r="L53" s="99">
        <v>0.82</v>
      </c>
      <c r="M53" s="99">
        <v>0.87</v>
      </c>
      <c r="N53" s="99" t="s">
        <v>169</v>
      </c>
      <c r="O53" s="98">
        <v>0.86</v>
      </c>
      <c r="P53" s="98" t="s">
        <v>170</v>
      </c>
      <c r="Q53" s="98">
        <v>0.75</v>
      </c>
      <c r="R53" s="99">
        <v>0.81</v>
      </c>
      <c r="S53" s="99">
        <v>0.92</v>
      </c>
      <c r="T53" s="98" t="s">
        <v>170</v>
      </c>
      <c r="U53" s="98">
        <v>0.28999999999999998</v>
      </c>
      <c r="V53" s="98" t="s">
        <v>170</v>
      </c>
      <c r="W53" s="98">
        <v>0.92</v>
      </c>
      <c r="X53" s="98" t="s">
        <v>170</v>
      </c>
      <c r="Y53" s="100">
        <v>0.86</v>
      </c>
    </row>
    <row r="54" spans="1:25" ht="16" thickBot="1">
      <c r="A54" s="63" t="s">
        <v>73</v>
      </c>
      <c r="B54" s="103">
        <v>0.89</v>
      </c>
      <c r="C54" s="104">
        <v>0.84</v>
      </c>
      <c r="D54" s="104">
        <v>0.86</v>
      </c>
      <c r="E54" s="104">
        <v>0.85</v>
      </c>
      <c r="F54" s="104">
        <v>0.78</v>
      </c>
      <c r="G54" s="105">
        <v>0.87</v>
      </c>
      <c r="H54" s="104">
        <v>0.88</v>
      </c>
      <c r="I54" s="104">
        <v>0.95</v>
      </c>
      <c r="J54" s="104">
        <v>0.81</v>
      </c>
      <c r="K54" s="104">
        <v>0.27</v>
      </c>
      <c r="L54" s="104">
        <v>0.82</v>
      </c>
      <c r="M54" s="104">
        <v>0.9</v>
      </c>
      <c r="N54" s="104">
        <v>0.81</v>
      </c>
      <c r="O54" s="104">
        <v>0.93</v>
      </c>
      <c r="P54" s="104" t="s">
        <v>169</v>
      </c>
      <c r="Q54" s="104">
        <v>0.72</v>
      </c>
      <c r="R54" s="104">
        <v>0.56000000000000005</v>
      </c>
      <c r="S54" s="105">
        <v>0.9</v>
      </c>
      <c r="T54" s="104" t="s">
        <v>170</v>
      </c>
      <c r="U54" s="104">
        <v>0.2</v>
      </c>
      <c r="V54" s="104" t="s">
        <v>170</v>
      </c>
      <c r="W54" s="104" t="s">
        <v>170</v>
      </c>
      <c r="X54" s="104" t="s">
        <v>170</v>
      </c>
      <c r="Y54" s="106">
        <v>0.92</v>
      </c>
    </row>
    <row r="59" spans="1:25">
      <c r="A59" s="16"/>
      <c r="B59" s="16"/>
      <c r="C59" s="16"/>
      <c r="D59" s="16"/>
      <c r="E59" s="16"/>
      <c r="F59" s="16"/>
    </row>
    <row r="60" spans="1:25">
      <c r="A60" s="16"/>
      <c r="B60" s="16"/>
      <c r="C60" s="16"/>
      <c r="D60" s="16"/>
      <c r="E60" s="16"/>
      <c r="F60" s="16"/>
    </row>
    <row r="61" spans="1:25">
      <c r="A61" s="16"/>
      <c r="B61" s="16"/>
      <c r="C61" s="16"/>
      <c r="D61" s="16"/>
      <c r="E61" s="16"/>
      <c r="F61" s="16"/>
    </row>
    <row r="62" spans="1:25">
      <c r="A62" s="16"/>
      <c r="B62" s="16"/>
      <c r="C62" s="16"/>
      <c r="D62" s="16"/>
      <c r="E62" s="16"/>
      <c r="F62" s="16"/>
    </row>
    <row r="63" spans="1:25">
      <c r="A63" s="16"/>
      <c r="B63" s="16"/>
      <c r="C63" s="16"/>
      <c r="D63" s="16"/>
      <c r="E63" s="16"/>
      <c r="F63" s="16"/>
    </row>
    <row r="64" spans="1:25">
      <c r="A64" s="107"/>
      <c r="B64" s="107"/>
      <c r="C64" s="107"/>
      <c r="D64" s="107"/>
      <c r="E64" s="107"/>
      <c r="F64" s="107"/>
    </row>
    <row r="65" spans="1:6">
      <c r="A65" s="16"/>
      <c r="B65" s="16"/>
      <c r="C65" s="16"/>
      <c r="D65" s="16"/>
      <c r="E65" s="16"/>
      <c r="F65" s="16"/>
    </row>
    <row r="66" spans="1:6">
      <c r="A66" s="16"/>
      <c r="B66" s="16"/>
      <c r="C66" s="16"/>
      <c r="D66" s="16"/>
      <c r="E66" s="16"/>
      <c r="F66" s="16"/>
    </row>
    <row r="67" spans="1:6">
      <c r="A67" s="16"/>
      <c r="B67" s="16"/>
      <c r="C67" s="16"/>
      <c r="D67" s="16"/>
      <c r="E67" s="16"/>
      <c r="F67" s="16"/>
    </row>
    <row r="68" spans="1:6">
      <c r="A68" s="16"/>
      <c r="B68" s="16"/>
      <c r="C68" s="16"/>
      <c r="D68" s="16"/>
      <c r="E68" s="16"/>
      <c r="F68" s="16"/>
    </row>
    <row r="69" spans="1:6">
      <c r="A69" s="16"/>
      <c r="B69" s="16"/>
      <c r="C69" s="16"/>
      <c r="D69" s="16"/>
      <c r="E69" s="16"/>
      <c r="F69" s="16"/>
    </row>
    <row r="70" spans="1:6">
      <c r="A70" s="107"/>
      <c r="B70" s="107"/>
      <c r="C70" s="107"/>
      <c r="D70" s="107"/>
      <c r="E70" s="107"/>
      <c r="F70" s="107"/>
    </row>
    <row r="71" spans="1:6">
      <c r="A71" s="16"/>
      <c r="B71" s="16"/>
      <c r="C71" s="16"/>
      <c r="D71" s="16"/>
      <c r="E71" s="16"/>
      <c r="F71" s="16"/>
    </row>
    <row r="72" spans="1:6">
      <c r="A72" s="16"/>
      <c r="B72" s="16"/>
      <c r="C72" s="16"/>
      <c r="D72" s="16"/>
      <c r="E72" s="16"/>
      <c r="F72" s="16"/>
    </row>
    <row r="73" spans="1:6">
      <c r="A73" s="16"/>
      <c r="B73" s="16"/>
      <c r="C73" s="16"/>
      <c r="D73" s="16"/>
      <c r="E73" s="16"/>
      <c r="F73" s="16"/>
    </row>
    <row r="74" spans="1:6">
      <c r="A74" s="16"/>
      <c r="B74" s="16"/>
      <c r="C74" s="16"/>
      <c r="D74" s="16"/>
      <c r="E74" s="16"/>
      <c r="F74" s="16"/>
    </row>
    <row r="75" spans="1:6">
      <c r="A75" s="16"/>
      <c r="B75" s="16"/>
      <c r="C75" s="16"/>
      <c r="D75" s="16"/>
      <c r="E75" s="16"/>
      <c r="F75" s="16"/>
    </row>
    <row r="76" spans="1:6">
      <c r="A76" s="107"/>
      <c r="B76" s="107"/>
      <c r="C76" s="107"/>
      <c r="D76" s="107"/>
      <c r="E76" s="107"/>
      <c r="F76" s="107"/>
    </row>
    <row r="77" spans="1:6">
      <c r="A77" s="16"/>
      <c r="B77" s="16"/>
      <c r="C77" s="16"/>
      <c r="D77" s="16"/>
      <c r="E77" s="16"/>
      <c r="F77" s="16"/>
    </row>
    <row r="78" spans="1:6">
      <c r="A78" s="16"/>
      <c r="B78" s="16"/>
      <c r="C78" s="16"/>
      <c r="D78" s="16"/>
      <c r="E78" s="16"/>
      <c r="F78" s="16"/>
    </row>
    <row r="79" spans="1:6">
      <c r="A79" s="16"/>
      <c r="B79" s="16"/>
      <c r="C79" s="16"/>
      <c r="D79" s="16"/>
      <c r="E79" s="16"/>
      <c r="F79" s="16"/>
    </row>
    <row r="80" spans="1:6">
      <c r="A80" s="16"/>
      <c r="B80" s="16"/>
      <c r="C80" s="16"/>
      <c r="D80" s="16"/>
      <c r="E80" s="16"/>
      <c r="F80" s="16"/>
    </row>
    <row r="81" spans="1:6">
      <c r="A81" s="16"/>
      <c r="B81" s="16"/>
      <c r="C81" s="16"/>
      <c r="D81" s="16"/>
      <c r="E81" s="16"/>
      <c r="F81" s="16"/>
    </row>
    <row r="82" spans="1:6">
      <c r="A82" s="107"/>
      <c r="B82" s="107"/>
      <c r="C82" s="107"/>
      <c r="D82" s="107"/>
      <c r="E82" s="107"/>
      <c r="F82" s="107"/>
    </row>
  </sheetData>
  <sheetProtection selectLockedCells="1" selectUnlockedCells="1"/>
  <mergeCells count="7">
    <mergeCell ref="B38:G38"/>
    <mergeCell ref="H38:M38"/>
    <mergeCell ref="N38:S38"/>
    <mergeCell ref="T38:Y38"/>
    <mergeCell ref="B1:D1"/>
    <mergeCell ref="E1:G1"/>
    <mergeCell ref="H1:J1"/>
  </mergeCells>
  <conditionalFormatting sqref="B40:Y54">
    <cfRule type="cellIs" dxfId="5" priority="1" stopIfTrue="1" operator="equal">
      <formula>"*"</formula>
    </cfRule>
    <cfRule type="cellIs" dxfId="4" priority="2" stopIfTrue="1" operator="equal">
      <formula>"n/a"</formula>
    </cfRule>
    <cfRule type="cellIs" dxfId="3" priority="67" stopIfTrue="1" operator="between">
      <formula>0.85</formula>
      <formula>1</formula>
    </cfRule>
    <cfRule type="cellIs" dxfId="2" priority="68" stopIfTrue="1" operator="between">
      <formula>0.75</formula>
      <formula>0.85</formula>
    </cfRule>
    <cfRule type="cellIs" dxfId="1" priority="69" stopIfTrue="1" operator="between">
      <formula>0.65</formula>
      <formula>0.75</formula>
    </cfRule>
    <cfRule type="cellIs" dxfId="0" priority="70" stopIfTrue="1" operator="lessThan">
      <formula>0.65</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36"/>
  <sheetViews>
    <sheetView showGridLines="0" workbookViewId="0">
      <selection activeCell="A18" sqref="A18"/>
    </sheetView>
  </sheetViews>
  <sheetFormatPr defaultRowHeight="15.5"/>
  <cols>
    <col min="2" max="2" width="43" customWidth="1"/>
    <col min="3" max="3" width="9.07421875" bestFit="1" customWidth="1"/>
  </cols>
  <sheetData>
    <row r="1" spans="1:5" ht="16" thickBot="1">
      <c r="A1" s="61"/>
      <c r="B1" s="62" t="s">
        <v>58</v>
      </c>
      <c r="C1" s="62" t="s">
        <v>74</v>
      </c>
    </row>
    <row r="2" spans="1:5">
      <c r="A2" s="58">
        <v>1</v>
      </c>
      <c r="B2" s="59" t="s">
        <v>32</v>
      </c>
      <c r="C2" s="60" t="s">
        <v>73</v>
      </c>
      <c r="E2" s="64"/>
    </row>
    <row r="3" spans="1:5">
      <c r="A3" s="58">
        <v>2</v>
      </c>
      <c r="B3" s="59" t="s">
        <v>93</v>
      </c>
      <c r="C3" s="60" t="s">
        <v>68</v>
      </c>
      <c r="E3" s="64"/>
    </row>
    <row r="4" spans="1:5">
      <c r="A4" s="58">
        <v>3</v>
      </c>
      <c r="B4" s="59" t="s">
        <v>94</v>
      </c>
      <c r="C4" s="60" t="s">
        <v>72</v>
      </c>
      <c r="E4" s="64"/>
    </row>
    <row r="5" spans="1:5">
      <c r="A5" s="58">
        <v>4</v>
      </c>
      <c r="B5" s="59" t="s">
        <v>95</v>
      </c>
      <c r="C5" s="60" t="s">
        <v>65</v>
      </c>
      <c r="E5" s="64"/>
    </row>
    <row r="6" spans="1:5">
      <c r="A6" s="58">
        <v>5</v>
      </c>
      <c r="B6" s="59" t="s">
        <v>96</v>
      </c>
      <c r="C6" s="60" t="s">
        <v>63</v>
      </c>
      <c r="E6" s="64"/>
    </row>
    <row r="7" spans="1:5">
      <c r="A7" s="58">
        <v>6</v>
      </c>
      <c r="B7" s="59" t="s">
        <v>97</v>
      </c>
      <c r="C7" s="60" t="s">
        <v>60</v>
      </c>
      <c r="E7" s="64"/>
    </row>
    <row r="8" spans="1:5">
      <c r="A8" s="58">
        <v>7</v>
      </c>
      <c r="B8" s="59" t="s">
        <v>159</v>
      </c>
      <c r="C8" s="60" t="s">
        <v>61</v>
      </c>
      <c r="E8" s="64"/>
    </row>
    <row r="9" spans="1:5">
      <c r="A9" s="58">
        <v>8</v>
      </c>
      <c r="B9" s="59" t="s">
        <v>98</v>
      </c>
      <c r="C9" s="60" t="s">
        <v>71</v>
      </c>
      <c r="E9" s="64"/>
    </row>
    <row r="10" spans="1:5">
      <c r="A10" s="58">
        <v>9</v>
      </c>
      <c r="B10" s="59" t="s">
        <v>99</v>
      </c>
      <c r="C10" s="60" t="s">
        <v>59</v>
      </c>
      <c r="E10" s="64"/>
    </row>
    <row r="11" spans="1:5">
      <c r="A11" s="58">
        <v>10</v>
      </c>
      <c r="B11" s="59" t="s">
        <v>100</v>
      </c>
      <c r="C11" s="60" t="s">
        <v>70</v>
      </c>
      <c r="E11" s="64"/>
    </row>
    <row r="12" spans="1:5">
      <c r="A12" s="58">
        <v>11</v>
      </c>
      <c r="B12" s="59" t="s">
        <v>101</v>
      </c>
      <c r="C12" s="60" t="s">
        <v>67</v>
      </c>
      <c r="E12" s="64"/>
    </row>
    <row r="13" spans="1:5">
      <c r="A13" s="58">
        <v>12</v>
      </c>
      <c r="B13" s="59" t="s">
        <v>102</v>
      </c>
      <c r="C13" s="60" t="s">
        <v>64</v>
      </c>
      <c r="E13" s="64"/>
    </row>
    <row r="14" spans="1:5">
      <c r="A14" s="58">
        <v>13</v>
      </c>
      <c r="B14" s="59" t="s">
        <v>103</v>
      </c>
      <c r="C14" s="60" t="s">
        <v>62</v>
      </c>
      <c r="E14" s="64"/>
    </row>
    <row r="15" spans="1:5">
      <c r="A15" s="58">
        <v>14</v>
      </c>
      <c r="B15" s="59" t="s">
        <v>104</v>
      </c>
      <c r="C15" s="60" t="s">
        <v>69</v>
      </c>
      <c r="E15" s="64"/>
    </row>
    <row r="16" spans="1:5">
      <c r="A16" s="58">
        <v>15</v>
      </c>
      <c r="B16" s="59" t="s">
        <v>105</v>
      </c>
      <c r="C16" s="60" t="s">
        <v>66</v>
      </c>
      <c r="E16" s="64"/>
    </row>
    <row r="17" spans="1:2" ht="16" thickBot="1"/>
    <row r="18" spans="1:2" ht="16" thickBot="1">
      <c r="A18" s="66">
        <v>1</v>
      </c>
    </row>
    <row r="20" spans="1:2">
      <c r="B20" s="35"/>
    </row>
    <row r="21" spans="1:2">
      <c r="B21" s="35"/>
    </row>
    <row r="22" spans="1:2">
      <c r="B22" s="35"/>
    </row>
    <row r="23" spans="1:2">
      <c r="B23" s="35"/>
    </row>
    <row r="24" spans="1:2">
      <c r="B24" s="35"/>
    </row>
    <row r="25" spans="1:2">
      <c r="B25" s="35"/>
    </row>
    <row r="26" spans="1:2">
      <c r="B26" s="35"/>
    </row>
    <row r="27" spans="1:2">
      <c r="B27" s="35"/>
    </row>
    <row r="28" spans="1:2">
      <c r="B28" s="35"/>
    </row>
    <row r="29" spans="1:2">
      <c r="B29" s="35"/>
    </row>
    <row r="30" spans="1:2">
      <c r="B30" s="35"/>
    </row>
    <row r="31" spans="1:2">
      <c r="B31" s="35"/>
    </row>
    <row r="32" spans="1:2">
      <c r="B32" s="35"/>
    </row>
    <row r="33" spans="2:2">
      <c r="B33" s="35"/>
    </row>
    <row r="34" spans="2:2">
      <c r="B34" s="35"/>
    </row>
    <row r="35" spans="2:2">
      <c r="B35" s="35"/>
    </row>
    <row r="36" spans="2:2">
      <c r="B36" s="35"/>
    </row>
  </sheetData>
  <sheetProtection sheet="1" objects="1" scenarios="1" selectLockedCells="1" selectUnlockedCells="1"/>
  <sortState xmlns:xlrd2="http://schemas.microsoft.com/office/spreadsheetml/2017/richdata2" ref="E2:E16">
    <sortCondition ref="E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41140ACC249E4881B80B54423D7E11" ma:contentTypeVersion="12" ma:contentTypeDescription="Create a new document." ma:contentTypeScope="" ma:versionID="9b040b243c2b53c27a582a7951f39a6c">
  <xsd:schema xmlns:xsd="http://www.w3.org/2001/XMLSchema" xmlns:xs="http://www.w3.org/2001/XMLSchema" xmlns:p="http://schemas.microsoft.com/office/2006/metadata/properties" xmlns:ns2="bf26e9d4-cde3-44f5-9afa-338d89e11628" targetNamespace="http://schemas.microsoft.com/office/2006/metadata/properties" ma:root="true" ma:fieldsID="71833c71a5ea609a404f77e8283d432c" ns2:_="">
    <xsd:import namespace="bf26e9d4-cde3-44f5-9afa-338d89e11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6e9d4-cde3-44f5-9afa-338d89e1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26e9d4-cde3-44f5-9afa-338d89e11628">
      <Terms xmlns="http://schemas.microsoft.com/office/infopath/2007/PartnerControls"/>
    </lcf76f155ced4ddcb4097134ff3c332f>
    <MediaLengthInSeconds xmlns="bf26e9d4-cde3-44f5-9afa-338d89e11628" xsi:nil="true"/>
  </documentManagement>
</p:properties>
</file>

<file path=customXml/itemProps1.xml><?xml version="1.0" encoding="utf-8"?>
<ds:datastoreItem xmlns:ds="http://schemas.openxmlformats.org/officeDocument/2006/customXml" ds:itemID="{E6787A7B-C002-46FB-8EA2-C878D8D53AA8}">
  <ds:schemaRefs>
    <ds:schemaRef ds:uri="http://schemas.microsoft.com/sharepoint/v3/contenttype/forms"/>
  </ds:schemaRefs>
</ds:datastoreItem>
</file>

<file path=customXml/itemProps2.xml><?xml version="1.0" encoding="utf-8"?>
<ds:datastoreItem xmlns:ds="http://schemas.openxmlformats.org/officeDocument/2006/customXml" ds:itemID="{B05F59D1-BE55-4F9D-B22F-51D049D2A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6e9d4-cde3-44f5-9afa-338d89e11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74342-2518-4338-9670-8A9E9FC7F619}">
  <ds:schemaRefs>
    <ds:schemaRef ds:uri="http://schemas.openxmlformats.org/package/2006/metadata/core-properties"/>
    <ds:schemaRef ds:uri="http://schemas.microsoft.com/office/2006/documentManagement/types"/>
    <ds:schemaRef ds:uri="http://schemas.microsoft.com/office/2006/metadata/properties"/>
    <ds:schemaRef ds:uri="bf26e9d4-cde3-44f5-9afa-338d89e11628"/>
    <ds:schemaRef ds:uri="http://purl.org/dc/elements/1.1/"/>
    <ds:schemaRef ds:uri="http://schemas.microsoft.com/office/infopath/2007/PartnerControls"/>
    <ds:schemaRef ds:uri="http://www.w3.org/XML/1998/namespace"/>
    <ds:schemaRef ds:uri="http://purl.org/dc/dcmitype/"/>
    <ds:schemaRef ds:uri="http://purl.org/dc/terms/"/>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Understanding the data</vt:lpstr>
      <vt:lpstr>Explanatory notes</vt:lpstr>
      <vt:lpstr>Select ACL Partnership</vt:lpstr>
      <vt:lpstr>LOR</vt:lpstr>
      <vt:lpstr>Data</vt:lpstr>
      <vt:lpstr>Providers</vt:lpstr>
      <vt:lpstr>'Explanatory notes'!Print_Area</vt:lpstr>
      <vt:lpstr>LOR!Print_Area</vt:lpstr>
      <vt:lpstr>'Understanding the data'!Print_Area</vt:lpstr>
    </vt:vector>
  </TitlesOfParts>
  <Company>Medr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bradley.pritchard-jones@medr.cymru</dc:creator>
  <cp:lastModifiedBy>Jane Gulliford</cp:lastModifiedBy>
  <cp:lastPrinted>2017-11-09T15:18:22Z</cp:lastPrinted>
  <dcterms:created xsi:type="dcterms:W3CDTF">2016-02-10T15:05:14Z</dcterms:created>
  <dcterms:modified xsi:type="dcterms:W3CDTF">2026-03-17T14:50:42Z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0x0101003C41140ACC249E4881B80B54423D7E11</vt:lpwstr>
  </property>
  <property fmtid="{D5CDD505-2E9C-101B-9397-08002B2CF9AE}" pid="3" name="Order">
    <vt:r8>2076200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MSIP_Label_b81c0cdd-42e7-43ee-a207-27cba4148442_Enabled">
    <vt:lpwstr>true</vt:lpwstr>
  </property>
  <property fmtid="{D5CDD505-2E9C-101B-9397-08002B2CF9AE}" pid="12" name="MSIP_Label_b81c0cdd-42e7-43ee-a207-27cba4148442_SetDate">
    <vt:lpwstr>2024-09-02T12:50:52Z</vt:lpwstr>
  </property>
  <property fmtid="{D5CDD505-2E9C-101B-9397-08002B2CF9AE}" pid="13" name="MSIP_Label_b81c0cdd-42e7-43ee-a207-27cba4148442_Method">
    <vt:lpwstr>Standard</vt:lpwstr>
  </property>
  <property fmtid="{D5CDD505-2E9C-101B-9397-08002B2CF9AE}" pid="14" name="MSIP_Label_b81c0cdd-42e7-43ee-a207-27cba4148442_Name">
    <vt:lpwstr>Official</vt:lpwstr>
  </property>
  <property fmtid="{D5CDD505-2E9C-101B-9397-08002B2CF9AE}" pid="15" name="MSIP_Label_b81c0cdd-42e7-43ee-a207-27cba4148442_SiteId">
    <vt:lpwstr>4eb1528b-5ec4-4651-b34d-ef219eb6eca8</vt:lpwstr>
  </property>
  <property fmtid="{D5CDD505-2E9C-101B-9397-08002B2CF9AE}" pid="16" name="MSIP_Label_b81c0cdd-42e7-43ee-a207-27cba4148442_ActionId">
    <vt:lpwstr>c065f1ff-addd-407c-809f-15056393b04a</vt:lpwstr>
  </property>
  <property fmtid="{D5CDD505-2E9C-101B-9397-08002B2CF9AE}" pid="17" name="MSIP_Label_b81c0cdd-42e7-43ee-a207-27cba4148442_ContentBits">
    <vt:lpwstr>0</vt:lpwstr>
  </property>
</Properties>
</file>