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Sta_Medr_07_2025 v2/"/>
    </mc:Choice>
  </mc:AlternateContent>
  <xr:revisionPtr revIDLastSave="14" documentId="8_{C6AF63D1-71B7-40C9-9EDF-647D68F0E404}" xr6:coauthVersionLast="47" xr6:coauthVersionMax="47" xr10:uidLastSave="{26FBCA93-CC05-4051-8CDB-1569388A15B4}"/>
  <bookViews>
    <workbookView xWindow="-110" yWindow="-110" windowWidth="25180" windowHeight="16140" xr2:uid="{00000000-000D-0000-FFFF-FFFF00000000}"/>
  </bookViews>
  <sheets>
    <sheet name="Deall y data" sheetId="23" r:id="rId1"/>
    <sheet name="Nodiadau esboniadol" sheetId="24" r:id="rId2"/>
    <sheet name="Dewiswch Bartneriaeth DOG" sheetId="28" r:id="rId3"/>
    <sheet name="ADD" sheetId="27" r:id="rId4"/>
    <sheet name="Data" sheetId="21" state="hidden" r:id="rId5"/>
    <sheet name="Providers" sheetId="22" state="hidden" r:id="rId6"/>
  </sheets>
  <definedNames>
    <definedName name="_xlnm.Print_Area" localSheetId="3">ADD!$A$1:$O$68</definedName>
    <definedName name="_xlnm.Print_Area" localSheetId="0">'Deall y data'!$A$1:$A$31</definedName>
    <definedName name="_xlnm.Print_Area" localSheetId="1">'Nodiadau esboniadol'!$A$1:$A$68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7" l="1"/>
  <c r="B3" i="27"/>
  <c r="F16" i="27" s="1"/>
  <c r="H36" i="27" l="1"/>
  <c r="H34" i="27"/>
  <c r="H32" i="27"/>
  <c r="H31" i="27"/>
  <c r="H35" i="27"/>
  <c r="H33" i="27"/>
  <c r="F12" i="27"/>
  <c r="E15" i="27"/>
  <c r="E7" i="27"/>
  <c r="D10" i="27"/>
  <c r="F8" i="27"/>
  <c r="E11" i="27"/>
  <c r="D14" i="27"/>
  <c r="D6" i="27"/>
  <c r="M41" i="27"/>
  <c r="E27" i="27"/>
  <c r="C25" i="27"/>
  <c r="K25" i="27"/>
  <c r="O26" i="27"/>
  <c r="M64" i="27"/>
  <c r="M60" i="27"/>
  <c r="M56" i="27"/>
  <c r="M52" i="27"/>
  <c r="M48" i="27"/>
  <c r="M44" i="27"/>
  <c r="G25" i="27"/>
  <c r="E24" i="27"/>
  <c r="K27" i="27"/>
  <c r="K23" i="27"/>
  <c r="O24" i="27"/>
  <c r="M62" i="27"/>
  <c r="M58" i="27"/>
  <c r="M54" i="27"/>
  <c r="M50" i="27"/>
  <c r="M46" i="27"/>
  <c r="M42" i="27"/>
  <c r="K26" i="27"/>
  <c r="K24" i="27"/>
  <c r="O27" i="27"/>
  <c r="O25" i="27"/>
  <c r="O23" i="27"/>
  <c r="M63" i="27"/>
  <c r="M61" i="27"/>
  <c r="M59" i="27"/>
  <c r="M57" i="27"/>
  <c r="M55" i="27"/>
  <c r="M53" i="27"/>
  <c r="M51" i="27"/>
  <c r="M49" i="27"/>
  <c r="M47" i="27"/>
  <c r="M45" i="27"/>
  <c r="M43" i="27"/>
  <c r="G27" i="27"/>
  <c r="C27" i="27"/>
  <c r="E25" i="27"/>
  <c r="G24" i="27"/>
  <c r="C24" i="27"/>
</calcChain>
</file>

<file path=xl/sharedStrings.xml><?xml version="1.0" encoding="utf-8"?>
<sst xmlns="http://schemas.openxmlformats.org/spreadsheetml/2006/main" count="539" uniqueCount="183">
  <si>
    <t>Adroddiadau Canlyniadau Dysgwyr ar gyfer Partneriaethau Dysgu Oedolion</t>
  </si>
  <si>
    <t>Deall y data</t>
  </si>
  <si>
    <t>Rhagarweiniad</t>
  </si>
  <si>
    <r>
      <t>1</t>
    </r>
    <r>
      <rPr>
        <sz val="7"/>
        <color theme="1"/>
        <rFont val="Times New Roman"/>
        <family val="1"/>
      </rPr>
      <t xml:space="preserve">     </t>
    </r>
    <r>
      <rPr>
        <sz val="12"/>
        <rFont val="Arial"/>
        <family val="2"/>
      </rPr>
      <t>Mae Medr wedi cyhoeddi dangosyddion perfformiad blynyddol ar gyfer partneriaethau dysgu oedolion ers 2013. Mae'r canllawiau hyn yn esbonio pa wybodaeth y mae'r dangosyddion yn berthnasol iddi, sut maen nhw'n cael eu cyfri, a sut i ddehongli ein hadroddiadau.</t>
    </r>
  </si>
  <si>
    <t>Beth yw Adroddiadau Canlyniadau Dysgwyr?</t>
  </si>
  <si>
    <r>
      <t>2</t>
    </r>
    <r>
      <rPr>
        <sz val="7"/>
        <color theme="1"/>
        <rFont val="Times New Roman"/>
        <family val="1"/>
      </rPr>
      <t xml:space="preserve">     </t>
    </r>
    <r>
      <rPr>
        <sz val="12"/>
        <rFont val="Arial"/>
        <family val="2"/>
      </rPr>
      <t>Diben yr Adroddiadau Canlyniadau Dysgwyr yw rhoi trosolwg o gyfraddau cwblhau a chyrhaeddiad dysgwyr ym mhob partneriaeth dysgu oedolion  yng Nghymru.  'Ciplun' ydyn nhw sy'n dangos yr ystadegau ar gyfer blwyddyn benodol, ond maen nhw hefyd yn cynnwys gwybodaeth am batrymau sy'n dangos sut mae canlyniadau dysgwyr wedi newid dros gyfnod o dair blynedd.  Mae'r ystadegau yn seiliedig ar wybodaeth y mae'r sefydliadau yn ei rhoi i ni.</t>
    </r>
  </si>
  <si>
    <r>
      <t>3</t>
    </r>
    <r>
      <rPr>
        <sz val="7"/>
        <color theme="1"/>
        <rFont val="Times New Roman"/>
        <family val="1"/>
      </rPr>
      <t xml:space="preserve">     </t>
    </r>
    <r>
      <rPr>
        <sz val="12"/>
        <rFont val="Arial"/>
        <family val="2"/>
      </rPr>
      <t>Mae'r Adroddiadau Canlyniadau Dysgwyr yn seiliedig ar flwyddyn academaidd sy’n dechrau ar 1 Awst ac sy’n dod i ben ar 31 Gorffennaf.  Mae oedi o rai misoedd cyn cyhoeddi'r adroddiadau, i roi amser i ddarparwyr dysgu gyflwyno'u data a’u gwirio ac i’r data hynny gael eu dadansoddi.  Y drefn fel arfer yw cyhoeddi'r adroddiadau yn nhymor y gwanwyn ar ôl y flwyddyn academaidd berthnasol.</t>
    </r>
  </si>
  <si>
    <t>Darllen yr adroddiadau</t>
  </si>
  <si>
    <r>
      <t>4</t>
    </r>
    <r>
      <rPr>
        <sz val="7"/>
        <color rgb="FF000000"/>
        <rFont val="Times New Roman"/>
        <family val="1"/>
      </rPr>
      <t xml:space="preserve">     </t>
    </r>
    <r>
      <rPr>
        <sz val="12"/>
        <color rgb="FF000000"/>
        <rFont val="Arial"/>
        <family val="2"/>
      </rPr>
      <t xml:space="preserve">Mae tri math penodol o ddarpariaeth dysgu oedolion, sef: </t>
    </r>
  </si>
  <si>
    <r>
      <t>·</t>
    </r>
    <r>
      <rPr>
        <sz val="7"/>
        <color rgb="FF000000"/>
        <rFont val="Times New Roman"/>
        <family val="1"/>
      </rPr>
      <t xml:space="preserve">            </t>
    </r>
    <r>
      <rPr>
        <sz val="12"/>
        <rFont val="Arial"/>
        <family val="2"/>
      </rPr>
      <t>Y dysgu a ddarperir yn uniongyrchol gan awdurdodau lleol – a’r awdurdod lleol sy’n cyflwyno’r data i Gofnod Dysgu Gydol Oes Cymru</t>
    </r>
    <r>
      <rPr>
        <sz val="12"/>
        <color rgb="FF000000"/>
        <rFont val="Arial"/>
        <family val="2"/>
      </rPr>
      <t xml:space="preserve">; </t>
    </r>
  </si>
  <si>
    <r>
      <t>·</t>
    </r>
    <r>
      <rPr>
        <sz val="7"/>
        <color rgb="FF000000"/>
        <rFont val="Times New Roman"/>
        <family val="1"/>
      </rPr>
      <t xml:space="preserve">            </t>
    </r>
    <r>
      <rPr>
        <sz val="12"/>
        <rFont val="Arial"/>
        <family val="2"/>
      </rPr>
      <t xml:space="preserve">Y dysgu a ddarperir gan awdurdodau lleol drwy defnyddio trefniadau breinio ar gyfer sefydliad addysg bellach – a’r sefydliad addysg bellach sy’n cyflwyno’r data i Gofnod Dysgu Gydol Oes Cymru; a </t>
    </r>
  </si>
  <si>
    <r>
      <t>·</t>
    </r>
    <r>
      <rPr>
        <sz val="7"/>
        <color theme="1"/>
        <rFont val="Times New Roman"/>
        <family val="1"/>
      </rPr>
      <t xml:space="preserve">            </t>
    </r>
    <r>
      <rPr>
        <sz val="12"/>
        <rFont val="Arial"/>
        <family val="2"/>
      </rPr>
      <t>Y dysgu a ddarperir yn uniongyrchol gan sefydliadau addysg bellach  – a’r sefydliad addysg bellach sy’n cyflwyno’r data i Gofnod Dysgu Gydol Oes Cymru</t>
    </r>
    <r>
      <rPr>
        <sz val="12"/>
        <color rgb="FF000000"/>
        <rFont val="Arial"/>
        <family val="2"/>
      </rPr>
      <t>.</t>
    </r>
    <r>
      <rPr>
        <sz val="12"/>
        <rFont val="Arial"/>
        <family val="2"/>
      </rPr>
      <t xml:space="preserve"> </t>
    </r>
  </si>
  <si>
    <r>
      <t>5</t>
    </r>
    <r>
      <rPr>
        <sz val="7"/>
        <color theme="1"/>
        <rFont val="Times New Roman"/>
        <family val="1"/>
      </rPr>
      <t xml:space="preserve">     </t>
    </r>
    <r>
      <rPr>
        <sz val="12"/>
        <rFont val="Arial"/>
        <family val="2"/>
      </rPr>
      <t>Mae gennym dri mesur perfformiad ar gyfer dysgu oedolion.  Mae pob un ohonyn nhw'n seiliedig ar weithgareddau dysgu neu gyrsiau (megis unedau Agored neu gymwysterau QCF).  Gallai dysgwr wneud sawl gweithgaredd dysgu gwahanol, a bydd pob un yn cael ei fesur ar wahân.</t>
    </r>
  </si>
  <si>
    <r>
      <t>6</t>
    </r>
    <r>
      <rPr>
        <sz val="7"/>
        <color theme="1"/>
        <rFont val="Times New Roman"/>
        <family val="1"/>
      </rPr>
      <t xml:space="preserve">     </t>
    </r>
    <r>
      <rPr>
        <sz val="12"/>
        <rFont val="Arial"/>
        <family val="2"/>
      </rPr>
      <t>Y mesurau yw:</t>
    </r>
  </si>
  <si>
    <r>
      <t>·</t>
    </r>
    <r>
      <rPr>
        <sz val="7"/>
        <color theme="1"/>
        <rFont val="Times New Roman"/>
        <family val="1"/>
      </rPr>
      <t xml:space="preserve">        </t>
    </r>
    <r>
      <rPr>
        <b/>
        <sz val="12"/>
        <color theme="1"/>
        <rFont val="Arial"/>
        <family val="2"/>
      </rPr>
      <t>Cwblhau</t>
    </r>
    <r>
      <rPr>
        <sz val="12"/>
        <rFont val="Arial"/>
        <family val="2"/>
      </rPr>
      <t xml:space="preserve">: o'r holl weithgareddau dysgu a ddechreuwyd, sawl un gafodd eu cwblhau (hynny yw, roedd y dysgwr yn dal yno ar ddiwedd y cwrs)? </t>
    </r>
  </si>
  <si>
    <r>
      <t>·</t>
    </r>
    <r>
      <rPr>
        <sz val="7"/>
        <color theme="1"/>
        <rFont val="Times New Roman"/>
        <family val="1"/>
      </rPr>
      <t xml:space="preserve">        </t>
    </r>
    <r>
      <rPr>
        <b/>
        <sz val="12"/>
        <color theme="1"/>
        <rFont val="Arial"/>
        <family val="2"/>
      </rPr>
      <t>Cyrhaeddiad</t>
    </r>
    <r>
      <rPr>
        <sz val="12"/>
        <rFont val="Arial"/>
        <family val="2"/>
      </rPr>
      <t>: o'r holl weithgareddau dysgu gafodd eu cwblhau, mewn sawl un yr enillodd y dysgwr y cymhwyster yr oedd yn anelu ato?</t>
    </r>
  </si>
  <si>
    <r>
      <t>·</t>
    </r>
    <r>
      <rPr>
        <sz val="7"/>
        <color theme="1"/>
        <rFont val="Times New Roman"/>
        <family val="1"/>
      </rPr>
      <t xml:space="preserve">        </t>
    </r>
    <r>
      <rPr>
        <b/>
        <sz val="12"/>
        <color theme="1"/>
        <rFont val="Arial"/>
        <family val="2"/>
      </rPr>
      <t>Llwyddiant</t>
    </r>
    <r>
      <rPr>
        <sz val="12"/>
        <rFont val="Arial"/>
        <family val="2"/>
      </rPr>
      <t>: mae hwn yn cyfuno cwblhau a chyrhaeddiad yn un mesur cyffredinol: o'r holl weithgareddau dysgu a ddechreuwyd, sawl un gafodd eu cwblhau a'u cyflawni'n llwyddiannus?</t>
    </r>
  </si>
  <si>
    <t>Siartiau patrwm</t>
  </si>
  <si>
    <r>
      <t>7</t>
    </r>
    <r>
      <rPr>
        <sz val="7"/>
        <color theme="1"/>
        <rFont val="Times New Roman"/>
        <family val="1"/>
      </rPr>
      <t xml:space="preserve">     </t>
    </r>
    <r>
      <rPr>
        <sz val="12"/>
        <rFont val="Arial"/>
        <family val="2"/>
      </rPr>
      <t>Mae rhan gyntaf yr adroddiad yn dangos patrwm y perfformiad yn y tair blynedd flaenorol.</t>
    </r>
  </si>
  <si>
    <r>
      <t>8</t>
    </r>
    <r>
      <rPr>
        <sz val="7"/>
        <color theme="1"/>
        <rFont val="Times New Roman"/>
        <family val="1"/>
      </rPr>
      <t xml:space="preserve">     </t>
    </r>
    <r>
      <rPr>
        <sz val="12"/>
        <rFont val="Arial"/>
        <family val="2"/>
      </rPr>
      <t>Mae'r siart hwn yn dangos y patrymau tair blynedd ar gyfer cwblhau, cyrhaeddiad a llwyddiant. Mae’r patrymau wedi'u cynnwys er mwyn rhoi darlun llawnach o nifer y dysgwyr sy'n cwblhau eu gweithgareddau; ac o'r rheini sydd wedi cwblhau'r cwrs, faint ohonyn nhw gafodd y cymwysterau perthnasol. Mae hefyd yn dangos faint o’r dysgwyr hynny a ddechreuodd weithgareddau a gwblhaodd eu hastudiaethau ac a enillodd eu cymwysterau.</t>
    </r>
  </si>
  <si>
    <t>Data am ddysgwyr yn eu cyd-destun</t>
  </si>
  <si>
    <t xml:space="preserve">9  Mae ail ran yr Adroddiad Canlyniadau Dysgwyr yn rhoi gwybodaeth gefndir am oedran y dysgwyr, eu rhyw, eu hethnigrwydd a lefelau amddifadedd.  Mae’n seiliedig ar broffil pob dysgwr a oedd yn astudio yn y bartneriaeth yn 2022/23.  </t>
  </si>
  <si>
    <r>
      <t>10</t>
    </r>
    <r>
      <rPr>
        <sz val="7"/>
        <color theme="1"/>
        <rFont val="Times New Roman"/>
        <family val="1"/>
      </rPr>
      <t xml:space="preserve">  </t>
    </r>
    <r>
      <rPr>
        <sz val="12"/>
        <rFont val="Arial"/>
        <family val="2"/>
      </rPr>
      <t xml:space="preserve">Mae'r data </t>
    </r>
    <r>
      <rPr>
        <b/>
        <sz val="12"/>
        <color theme="1"/>
        <rFont val="Arial"/>
        <family val="2"/>
      </rPr>
      <t xml:space="preserve">amddifadedd </t>
    </r>
    <r>
      <rPr>
        <sz val="12"/>
        <rFont val="Arial"/>
        <family val="2"/>
      </rPr>
      <t>yn seiliedig ar god post y dysgwr, ac mae'n defnyddio Mynegai Amddifadedd Lluosog Cymru i rannu'r dysgwyr yn bum band, o'r rhai mwyaf amddifad i'r rhai lleiaf amddifad.  Mae'r Mynegai yn edrych ar amryw o ffactorau gan gynnwys amddifadedd cymdeithasol, ac amddifadedd o ran iechyd a thai; mae'r ystadegau hyn felly yn dangos a yw'r bartneriaeth yn gweithio gyda chyfran uwch o ddysgwyr o ardaloedd difreintiedig, a allai gael effaith ar y cyfraddau llwyddiant.</t>
    </r>
  </si>
  <si>
    <t>Manylion y cyfraddau llwyddiant</t>
  </si>
  <si>
    <r>
      <t>11</t>
    </r>
    <r>
      <rPr>
        <sz val="7"/>
        <color theme="1"/>
        <rFont val="Times New Roman"/>
        <family val="1"/>
      </rPr>
      <t xml:space="preserve">  </t>
    </r>
    <r>
      <rPr>
        <sz val="12"/>
        <rFont val="Arial"/>
        <family val="2"/>
      </rPr>
      <t>Mae ail adran yr Adroddiad Canlyniadau Dysgwyr yn rhoi mwy o fanylion am y cyfraddau cwblhau a chyrhaeddiad fesul gweithgaredd dysgu. Caiff y rhain eu nodi yn ôl maes pwnc (ee addysg sylfaenol i oedolion, Saesneg ar gyfer siaradwyr Ieithoedd eraill, technoleg gwybodaeth a chyfathrebu) a lefel. Maen nhw wedi eu rhannu’n grwpiau sy’n adlewyrchu meysydd pwnc mwyaf poblogaidd dysgu oedolion (y celfyddydau, y cyfryngau a chyhoeddi, technoleg gwybodaeth a chyfathrebu, ieithoedd, llenyddiaeth a diwylliant, addysg sylfaenol i oedolion a Saesneg ar gyfer siaradwyr ieithoedd eraill), ac mae’r holl bynciau eraill wedi eu nodi o dan ‘arall’.</t>
    </r>
  </si>
  <si>
    <r>
      <t>12</t>
    </r>
    <r>
      <rPr>
        <sz val="7"/>
        <color theme="1"/>
        <rFont val="Times New Roman"/>
        <family val="1"/>
      </rPr>
      <t xml:space="preserve">  </t>
    </r>
    <r>
      <rPr>
        <sz val="12"/>
        <rFont val="Arial"/>
        <family val="2"/>
      </rPr>
      <t>Mae hyn yn help ichi edrych y cymwysterau neu bynciau penodol y mae gennych ddiddordeb ynddyn nhw, a gweld sut mae canlyniadau dysgwyr y bartneriaeth yn amrywio.  Mewn rhai achosion, fe welwch fod y cyfraddau llwyddiant mewn maes penodol lawer yn uwch neu'n is na chyfradd lwyddiant gyffredinol y bartneriaeth.</t>
    </r>
  </si>
  <si>
    <r>
      <t>13</t>
    </r>
    <r>
      <rPr>
        <sz val="7"/>
        <color theme="1"/>
        <rFont val="Times New Roman"/>
        <family val="1"/>
      </rPr>
      <t xml:space="preserve">  </t>
    </r>
    <r>
      <rPr>
        <sz val="12"/>
        <rFont val="Arial"/>
        <family val="2"/>
      </rPr>
      <t>Yn y golofn olaf, rydyn ni'n dangos y cymaryddion cenedlaethol (y cyfartaledd ar gyfer yr holl bartneriaethau dysgu oedolion yng Nghymru, am y math hwnnw o gymhwyster neu faes pwnc). Mae'r rhain yn rhoi gwybodaeth gefndir, er mwyn i chi weld pa mor dda y mae'r sefydliad wedi cyflawni o gymharu â gweddill Cymru.</t>
    </r>
  </si>
  <si>
    <t>Rhagor o wybodaeth</t>
  </si>
  <si>
    <t>14  Os oes gennych unrhyw gwestiynau, neu sylwadau am yr Adroddiadau Canlyniadau Dysgwyr, anfonwch e-bost: ystadegau@medr.cymru</t>
  </si>
  <si>
    <t xml:space="preserve">Fframwaith Ansawdd ac Effeithiolrwydd </t>
  </si>
  <si>
    <t xml:space="preserve">Adroddiadau Deilliannau Dysgwyr 2023/24: </t>
  </si>
  <si>
    <t>Nodiadau esboniadol ar gyfer partneriaethau dysgu oedolion</t>
  </si>
  <si>
    <t>Cyflwyniad</t>
  </si>
  <si>
    <r>
      <t>1</t>
    </r>
    <r>
      <rPr>
        <sz val="7"/>
        <color theme="1"/>
        <rFont val="Times New Roman"/>
        <family val="1"/>
      </rPr>
      <t xml:space="preserve">       </t>
    </r>
    <r>
      <rPr>
        <sz val="12"/>
        <rFont val="Arial"/>
        <family val="2"/>
      </rPr>
      <t>Fel rhan o'r Fframwaith Ansawdd ac effeithiolrwydd ar gyfer dysgu ôl-16, mae Llywodraeth Cymru wedi datblygu Adroddiadau Deilliannau Dysgwyr (ADDau) safonol ar gyfer partneriaethau dysgu oedolion (DO). Mae'r ddogfen hon yn darparu canllawiau manwl ar gyfer partneriaethau DO o ran cyfrifo ystadegau perfformiad sy'n cael eu cynnwys yn yr ADDau.</t>
    </r>
  </si>
  <si>
    <r>
      <t>2</t>
    </r>
    <r>
      <rPr>
        <sz val="7"/>
        <color theme="1"/>
        <rFont val="Times New Roman"/>
        <family val="1"/>
      </rPr>
      <t xml:space="preserve">       </t>
    </r>
    <r>
      <rPr>
        <sz val="12"/>
        <rFont val="Arial"/>
        <family val="2"/>
      </rPr>
      <t>Mae holl ystadegau'r ADD yn deillio o Gofnod Dysgu Gydol Oes Cymru (LLWR) ac maen nhw wedi'u seilio ar ddyddiad cau blynyddol LLWR.  Ar gyfer 2023/24, y dyddiad cau oedd 19 Medi 2024.  Mae pob cyfeirnod yn y ddogfen hon sy'n cychwyn ag ‘LN’, ‘LP’, ‘LA’ neu ‘AW’ yn cyfeirio at feysydd LLWR.</t>
    </r>
  </si>
  <si>
    <t>Adran 1: siartiau cryno</t>
  </si>
  <si>
    <r>
      <t>3</t>
    </r>
    <r>
      <rPr>
        <sz val="7"/>
        <color theme="1"/>
        <rFont val="Times New Roman"/>
        <family val="1"/>
      </rPr>
      <t xml:space="preserve">       </t>
    </r>
    <r>
      <rPr>
        <sz val="12"/>
        <rFont val="Arial"/>
        <family val="2"/>
      </rPr>
      <t xml:space="preserve">Diben y siartiau cryno yw dangos tueddiadau cyffredinol o ran cwblhau cyrsiau, cyrhaeddiad a chyfraddau llwyddo dros gyfnod o dair blynedd.  </t>
    </r>
  </si>
  <si>
    <r>
      <t>4</t>
    </r>
    <r>
      <rPr>
        <sz val="7"/>
        <color theme="1"/>
        <rFont val="Times New Roman"/>
        <family val="1"/>
      </rPr>
      <t xml:space="preserve">       </t>
    </r>
    <r>
      <rPr>
        <sz val="12"/>
        <rFont val="Arial"/>
        <family val="2"/>
      </rPr>
      <t>Seiliwyd y cohort dysgwyr ar gyfer yr holl gyfrifiadau ar weithgareddau dysgu yr oedd disgwyl y byddent:</t>
    </r>
  </si>
  <si>
    <r>
      <t>·</t>
    </r>
    <r>
      <rPr>
        <sz val="7"/>
        <color theme="1"/>
        <rFont val="Times New Roman"/>
        <family val="1"/>
      </rPr>
      <t xml:space="preserve">        </t>
    </r>
    <r>
      <rPr>
        <sz val="12"/>
        <rFont val="Arial"/>
        <family val="2"/>
      </rPr>
      <t>wedi'u cwblhau yn ystod 2023/24 (LA10); neu</t>
    </r>
  </si>
  <si>
    <r>
      <t>·</t>
    </r>
    <r>
      <rPr>
        <sz val="7"/>
        <color theme="1"/>
        <rFont val="Times New Roman"/>
        <family val="1"/>
      </rPr>
      <t xml:space="preserve">        </t>
    </r>
    <r>
      <rPr>
        <sz val="12"/>
        <rFont val="Arial"/>
        <family val="2"/>
      </rPr>
      <t>wedi'u cwblhau cyn 2023/24 ond a ddaeth i ben mewn gwirionedd yn ystod 2022/23 (LA30).</t>
    </r>
  </si>
  <si>
    <r>
      <t>5</t>
    </r>
    <r>
      <rPr>
        <sz val="7"/>
        <color theme="1"/>
        <rFont val="Times New Roman"/>
        <family val="1"/>
      </rPr>
      <t xml:space="preserve">       </t>
    </r>
    <r>
      <rPr>
        <sz val="12"/>
        <rFont val="Arial"/>
        <family val="2"/>
      </rPr>
      <t xml:space="preserve">Ymdrinnir â gweithgareddau dysgu 24 wythnos o hyd neu fwy a ddaeth i ben, heb eu cwblhau, o fewn 8 wythnos o'u dechrau fel achosion o adael cwrs yn gynnar ac nid ydynt yn cael eu cynnwys mewn unrhyw gyfrifiadau. </t>
    </r>
  </si>
  <si>
    <r>
      <t>6</t>
    </r>
    <r>
      <rPr>
        <sz val="7"/>
        <color theme="1"/>
        <rFont val="Times New Roman"/>
        <family val="1"/>
      </rPr>
      <t xml:space="preserve">       </t>
    </r>
    <r>
      <rPr>
        <sz val="12"/>
        <rFont val="Arial"/>
        <family val="2"/>
      </rPr>
      <t>Mae'r siart yn dangos cyfraddau cwblhau, cyrhaeddiad a llwyddo. Diffinnir y rhain fel a ganlyn:</t>
    </r>
  </si>
  <si>
    <t xml:space="preserve">Nodyn: Mae Nifer y Gweithgareddau Dysgu a Derfynwyd yn cynnwys yr holl weithgareddau a recordiwyd yn LA31 (statws cwblhau) gyda 2,3 5 neu 6.  </t>
  </si>
  <si>
    <t>Adran 2: Gwybodaeth Gyd-destunol</t>
  </si>
  <si>
    <t>Oed a rhyw</t>
  </si>
  <si>
    <t>7    Mae'r ystadegau'n deillio o LN15 (dyddiad geni) ac LN16 (rhyw).  Cyfrifir grŵp oedran dysgwr gan ddefnyddio'i oedran ar 31 Awst y flwyddyn y cychwynnodd ei weithgaredd dysgu; lle nad yw dyddiad geni dysgwr yn hysbys, mae'n cael ei gynnwys yn y grŵp oedran 19+. Mae’r cyfansymiau yn cynnwys unrhyw ddysgwyr nad ydynt yn uniaethu â chategori penodol gwryw neu fenyw.</t>
  </si>
  <si>
    <t>Ethnigrwydd</t>
  </si>
  <si>
    <r>
      <t>8</t>
    </r>
    <r>
      <rPr>
        <sz val="7"/>
        <color theme="1"/>
        <rFont val="Times New Roman"/>
        <family val="1"/>
      </rPr>
      <t xml:space="preserve">       </t>
    </r>
    <r>
      <rPr>
        <sz val="12"/>
        <rFont val="Arial"/>
        <family val="2"/>
      </rPr>
      <t>Mae'r ystadegau'n deillio o LN17 (tarddiad ethnig) ac yn cael eu grwpio fel a ganlyn:</t>
    </r>
  </si>
  <si>
    <t xml:space="preserve">   Asiaidd, Asiaidd Cymreig neu Asiaidd Prydeinig = 31, 32, 33, 34, 39</t>
  </si>
  <si>
    <t xml:space="preserve">   Cymry Du, Du Cymreig, Du Prydeinig, Caribïaidd neu Affricanaidd = 21, 22, 29</t>
  </si>
  <si>
    <t xml:space="preserve">   Grwpiau cymysg neu aml-ethnig = 41, 42, 43, 49</t>
  </si>
  <si>
    <t xml:space="preserve">   Gwyn = 11, 12, 13, 14, 15, 16</t>
  </si>
  <si>
    <t xml:space="preserve">   Grwp ethnig arall = 50, 80</t>
  </si>
  <si>
    <r>
      <t>9</t>
    </r>
    <r>
      <rPr>
        <sz val="7"/>
        <color theme="1"/>
        <rFont val="Times New Roman"/>
        <family val="1"/>
      </rPr>
      <t xml:space="preserve">       </t>
    </r>
    <r>
      <rPr>
        <sz val="12"/>
        <rFont val="Arial"/>
        <family val="2"/>
      </rPr>
      <t xml:space="preserve">Mae canrannau'n cael eu cyfrifo fel cyfran o'r dysgwyr sydd â tharddiad ethnig </t>
    </r>
    <r>
      <rPr>
        <i/>
        <sz val="12"/>
        <color theme="1"/>
        <rFont val="Arial"/>
        <family val="2"/>
      </rPr>
      <t>hysbys</t>
    </r>
    <r>
      <rPr>
        <sz val="12"/>
        <rFont val="Arial"/>
        <family val="2"/>
      </rPr>
      <t xml:space="preserve"> (hynny yw heb gynnwys y dysgwyr hynny lle LN17 = 90 neu 99). </t>
    </r>
  </si>
  <si>
    <t>Amddifadedd</t>
  </si>
  <si>
    <r>
      <t>10</t>
    </r>
    <r>
      <rPr>
        <sz val="7"/>
        <color theme="1"/>
        <rFont val="Times New Roman"/>
        <family val="1"/>
      </rPr>
      <t xml:space="preserve">    </t>
    </r>
    <r>
      <rPr>
        <sz val="12"/>
        <rFont val="Arial"/>
        <family val="2"/>
      </rPr>
      <t>Mae'r ystadegau'n deillio o fapio LP09 (Cod Post wrth ddechrau'r Rhaglen Ddysgu) mewn perthynas â Mynegai Amddifadedd Lluosog Cymru 2019. Mynegai Amddifadedd Lluosog Cymru yw mesur swyddogol amddifadedd mewn ardaloedd bach o Gymru. Mae'r ystadegau'n cael eu grwpio fesul pumed rhan, hynny yw mae'r ganran o ddysgwyr sy'n byw yn y pumed rhan sy'n cynnwys yr ardaloedd mwyaf difreintiedig yn cael ei chofnodi yn rhes gyntaf y tabl, y ganran o ddysgwyr sy'n byw yn y pumed rhan nesaf o ran amddifadedd yn yr ail res ac yn y blaen.</t>
    </r>
  </si>
  <si>
    <t>Cyflogaeth</t>
  </si>
  <si>
    <t xml:space="preserve">11 Rydym wedi adfer y tabl ar statws cyflogaeth, yn seiliedig ar yr hyn a gofnodir yn LP11. Cafodd y maes hwn ei dynnu yn ôl mewn perthynas â dysgwyr rhan-amser yn 2011/12 i leihau'r baich ar ddarparwyr Dysgu Oedolion, ond ar gais y sector, ailddechreuwyd casglu data Cofnod Dysgu Gydol Oes Cymru (LLWR) maes LP11 o 2014/15 ymlaen. Bydd hyn yn galluogi Partneriaethau i ddangos eu bod yn targedu grwpiau blaenoriaeth Llywodraeth Cymru. </t>
  </si>
  <si>
    <t>Adran 3: Manylion fesul maes pwnc sector</t>
  </si>
  <si>
    <t>Nodyn: Ar gyfer sectorau maes pwnc â llai na 10 o weithgareddau dysgu, mae'r ffigurau yn y tabl wedi eu cuddio a'u disodli gyda '*'</t>
  </si>
  <si>
    <t xml:space="preserve">12   Mae lefel y cymwysterau'n deillio o LA06 ac LA22. Pan fo LA06 yn cynnwys Rhif Achredu Cymhwyster dilys sydd i’w weld ar gronfa ddata Cymwysterau yng Nghymru, mae'r lefel a'r math yn deillio o Cymwysterau yng Nghymru.   Os yw LA06 yn cynnwys cod generig, mae'r lefel a'r math yn cael eu mapio o LA22 a 3ydd a 4ydd nod LA06 yn y drefn honno. </t>
  </si>
  <si>
    <t xml:space="preserve">13 Mae'r maes pwnc sector yn deillio o LA06 and LA21. Pan fo LA06 yn cynnwys Rhif Achredu Cymhwyster dilys sydd i’w weld ar gronfa ddata Cymwysterau yng Nghymru, mae'r maes pwnc sector yn deillio o Cymwysterau yng Nghymru.   Pan fo LA06 yn cynnwys cod WLAD dilys, mae'r maes pwnc sector yn deillio o'r WLAD.  Os yw LA06 yn cynnwys cod generig, mae'r maes pwnc sector yn cael ei fapio o LA31  (ac eithrio cymwysterau mewn sgiliau allweddol sy'n cael eu mapio'n uniongyrchol i faes pwnc sector 14(c)). </t>
  </si>
  <si>
    <r>
      <t>14</t>
    </r>
    <r>
      <rPr>
        <sz val="7"/>
        <color theme="1"/>
        <rFont val="Times New Roman"/>
        <family val="1"/>
      </rPr>
      <t xml:space="preserve">    </t>
    </r>
    <r>
      <rPr>
        <sz val="12"/>
        <rFont val="Arial"/>
        <family val="2"/>
      </rPr>
      <t>Yn y golofn olaf, rydym yn dangos y cymaryddion cenedlaethol. Nodir y rhain i roi cyd-destun yn unig ac nid ydynt yn effeithio ar y categorïau lliw.</t>
    </r>
  </si>
  <si>
    <t>I gael rhagor o wybodaeth, anfonwch e-bost i ystadegau@medr.cymru</t>
  </si>
  <si>
    <t>Pan ddetholir partneriaeth DO, diweddarir y tab ADD i ddangos data’r bartneriaeth honno.</t>
  </si>
  <si>
    <t>Sector success rate</t>
  </si>
  <si>
    <t>Completion</t>
  </si>
  <si>
    <t>Attainment</t>
  </si>
  <si>
    <t>Success</t>
  </si>
  <si>
    <t>Dark Green</t>
  </si>
  <si>
    <t>Green</t>
  </si>
  <si>
    <t>Orange</t>
  </si>
  <si>
    <t>Red</t>
  </si>
  <si>
    <t>2021/22</t>
  </si>
  <si>
    <t>2022/23</t>
  </si>
  <si>
    <t>2023/24</t>
  </si>
  <si>
    <t>Data dysgwyr cyd-destunol - 2023/24</t>
  </si>
  <si>
    <t>16-18</t>
  </si>
  <si>
    <t>19+</t>
  </si>
  <si>
    <t>Pob oed</t>
  </si>
  <si>
    <t>Pa mor ddifreintiedig yw'r cartref</t>
  </si>
  <si>
    <t>Asiaidd, Asiaidd Cymreig neu Asiaidd Prydeinig</t>
  </si>
  <si>
    <t xml:space="preserve">Mwyaf difreintiedig </t>
  </si>
  <si>
    <t xml:space="preserve">Gwrywaidd </t>
  </si>
  <si>
    <t>Cymry Du, Du Cymreig, Du Prydeinig, Caribïaidd neu Affricanaidd</t>
  </si>
  <si>
    <t xml:space="preserve">Benywaidd </t>
  </si>
  <si>
    <t>Grwpiau cymysg neu aml-ethnig</t>
  </si>
  <si>
    <t>Gwyn</t>
  </si>
  <si>
    <t xml:space="preserve">Cyfanswm </t>
  </si>
  <si>
    <t>Grwp ethnig arall</t>
  </si>
  <si>
    <t>Lleiaf difreintiedig</t>
  </si>
  <si>
    <t>Learners' employment status at start of course</t>
  </si>
  <si>
    <t>Employed (including self employed)</t>
  </si>
  <si>
    <t>Non-employed and not available for/not seeking work</t>
  </si>
  <si>
    <t>Non-employed and available for/seeking work</t>
  </si>
  <si>
    <t>Full-time education or training</t>
  </si>
  <si>
    <t>Other (including part-time education or training)</t>
  </si>
  <si>
    <t>Not known</t>
  </si>
  <si>
    <t>Cyfraddau llwyddiant yn ôl lefel a maes pwnc sector - 2023/24</t>
  </si>
  <si>
    <t>Lefel</t>
  </si>
  <si>
    <t>Maes Pwnc Sector</t>
  </si>
  <si>
    <t>Partneriaeth</t>
  </si>
  <si>
    <t>Cymaryddion Cenedlaethol 2023/24</t>
  </si>
  <si>
    <t>Lefel Mynediad</t>
  </si>
  <si>
    <t>Y Celfyddydau, Cyfryngau a Chyhoeddi</t>
  </si>
  <si>
    <t>Technoleg Gwybodaeth a Chyfathrebu</t>
  </si>
  <si>
    <t>Ieithoedd, Llenyddiaeth a Diwylliant</t>
  </si>
  <si>
    <t>Addysg Sylfaenol i Oedolion</t>
  </si>
  <si>
    <t>Saesneg ar gyfer Siaradwyr Ieithoedd Eraill</t>
  </si>
  <si>
    <t xml:space="preserve">Arall </t>
  </si>
  <si>
    <t xml:space="preserve">Lefel 1 </t>
  </si>
  <si>
    <t xml:space="preserve">Lefel 2 </t>
  </si>
  <si>
    <t>Lefelau eraill</t>
  </si>
  <si>
    <t>*</t>
  </si>
  <si>
    <t xml:space="preserve">(gan gynnwys rhai nas </t>
  </si>
  <si>
    <t>gwyddir)</t>
  </si>
  <si>
    <t xml:space="preserve">Addysg Sylfaenol i Oedolion </t>
  </si>
  <si>
    <t>X</t>
  </si>
  <si>
    <t>Ffynhonnell: Cofnod Dysgu Gydol Oes Cymru - data fel yr oedd ar 19 Rhagfyr 2024</t>
  </si>
  <si>
    <t>2018/19</t>
  </si>
  <si>
    <t>Employment status</t>
  </si>
  <si>
    <t>code</t>
  </si>
  <si>
    <t>Comp</t>
  </si>
  <si>
    <t>Att</t>
  </si>
  <si>
    <t>Succ</t>
  </si>
  <si>
    <t>prov name</t>
  </si>
  <si>
    <t>P01</t>
  </si>
  <si>
    <t>P02</t>
  </si>
  <si>
    <t>P03</t>
  </si>
  <si>
    <t>P05</t>
  </si>
  <si>
    <t>P06</t>
  </si>
  <si>
    <t>P07</t>
  </si>
  <si>
    <t>P08</t>
  </si>
  <si>
    <t>P09</t>
  </si>
  <si>
    <t>P10</t>
  </si>
  <si>
    <t>P11</t>
  </si>
  <si>
    <t>P13</t>
  </si>
  <si>
    <t>P14</t>
  </si>
  <si>
    <t>P15</t>
  </si>
  <si>
    <t>P18</t>
  </si>
  <si>
    <t>F0009040</t>
  </si>
  <si>
    <t>Male 16-18</t>
  </si>
  <si>
    <t>Male 19+</t>
  </si>
  <si>
    <t>Male - All</t>
  </si>
  <si>
    <t>Female 16-18</t>
  </si>
  <si>
    <t>Female 19+</t>
  </si>
  <si>
    <t>Female - All</t>
  </si>
  <si>
    <t>Total 16-18</t>
  </si>
  <si>
    <t>Total 19+</t>
  </si>
  <si>
    <t>Total - All</t>
  </si>
  <si>
    <t xml:space="preserve">Most Deprived </t>
  </si>
  <si>
    <t>Least Deprived</t>
  </si>
  <si>
    <t>Entry Level</t>
  </si>
  <si>
    <t xml:space="preserve">Level 1 </t>
  </si>
  <si>
    <t xml:space="preserve">Level 2 </t>
  </si>
  <si>
    <t>Other levels (incl. not known)</t>
  </si>
  <si>
    <t>Arts, Media and Publishing</t>
  </si>
  <si>
    <t>Information and Communication Technology</t>
  </si>
  <si>
    <t>Languages, Literature and Culture</t>
  </si>
  <si>
    <t>Adult Basic Education</t>
  </si>
  <si>
    <t>English for Speakers of Other Languages</t>
  </si>
  <si>
    <t xml:space="preserve">Other </t>
  </si>
  <si>
    <t xml:space="preserve">n/a </t>
  </si>
  <si>
    <t xml:space="preserve">* </t>
  </si>
  <si>
    <t>n/a</t>
  </si>
  <si>
    <t>PARTNERIAETH DYSGU OEDOLION YN Y GYMUNED: ADDYSG OEDOLION CYMRU</t>
  </si>
  <si>
    <t>PARTNERIAETH DYSGU OEDOLION YN Y GYMUNED: PEN-Y-BONT AR OGWR</t>
  </si>
  <si>
    <t>PARTNERIAETH DYSGU OEDOLION YN Y GYMUNED: CAERDYDD A’R FRO</t>
  </si>
  <si>
    <t>PARTNERIAETH DYSGU OEDOLION YN Y GYMUNED: SIR GAERFYRDDIN</t>
  </si>
  <si>
    <t>PARTNERIAETH DYSGU OEDOLION YN Y GYMUNED: CEREDIGION</t>
  </si>
  <si>
    <t>PARTNERIAETH DYSGU OEDOLION YN Y GYMUNED: CSYWLLT DYSGU</t>
  </si>
  <si>
    <t>PARTNERIAETH DYSGU OEDOLION YN Y GYMUNED: DCIO GOGLEDD DDWYRAIN CYMRU</t>
  </si>
  <si>
    <t>PARTNERIAETH DYSGU OEDOLION YN Y GYMUNED: GWENT</t>
  </si>
  <si>
    <t>PARTNERIAETH DYSGU OEDOLION YN Y GYMUNED: GWYNEDD A MÔN</t>
  </si>
  <si>
    <t>PARTNERIAETH DYSGU OEDOLION YN Y GYMUNED: MERTHYR TUDFUL</t>
  </si>
  <si>
    <t>PARTNERIAETH DYSGU OEDOLION YN Y GYMUNED: CASTELL-NEDD PORT TALBOT</t>
  </si>
  <si>
    <t>PARTNERIAETH DYSGU OEDOLION YN Y GYMUNED: SIR BENFRO</t>
  </si>
  <si>
    <t>PARTNERIAETH DYSGU OEDOLION YN Y GYMUNED: POWYS</t>
  </si>
  <si>
    <t>PARTNERIAETH DYSGU OEDOLION YN Y GYMUNED: RHONDDA CYNON TAF</t>
  </si>
  <si>
    <t>PARTNERIAETH DYSGU OEDOLION YN Y GYMUNED: ABERTAWE</t>
  </si>
  <si>
    <t>03 Hydyref 2025</t>
  </si>
  <si>
    <t>03 Hydref 2025</t>
  </si>
  <si>
    <t>Sta/Medr/07/2025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</si>
</sst>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
  </numFmts>
  <fonts count="37">
    <font>
      <sz val="12"/>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b/>
      <sz val="14"/>
      <name val="Arial"/>
      <family val="2"/>
    </font>
    <font>
      <b/>
      <sz val="14"/>
      <color indexed="9"/>
      <name val="Arial"/>
      <family val="2"/>
    </font>
    <font>
      <sz val="12"/>
      <color indexed="9"/>
      <name val="Arial"/>
      <family val="2"/>
    </font>
    <font>
      <sz val="12"/>
      <color indexed="8"/>
      <name val="Arial"/>
      <family val="2"/>
    </font>
    <font>
      <b/>
      <sz val="14"/>
      <color indexed="8"/>
      <name val="Arial"/>
      <family val="2"/>
    </font>
    <font>
      <b/>
      <sz val="8"/>
      <color indexed="8"/>
      <name val="Arial"/>
      <family val="2"/>
    </font>
    <font>
      <sz val="8"/>
      <color indexed="8"/>
      <name val="Arial"/>
      <family val="2"/>
    </font>
    <font>
      <sz val="8"/>
      <color indexed="9"/>
      <name val="Arial"/>
      <family val="2"/>
    </font>
    <font>
      <b/>
      <sz val="13"/>
      <name val="Arial"/>
      <family val="2"/>
    </font>
    <font>
      <b/>
      <sz val="11.5"/>
      <name val="Arial"/>
      <family val="2"/>
    </font>
    <font>
      <b/>
      <sz val="12"/>
      <name val="Arial"/>
      <family val="2"/>
    </font>
    <font>
      <sz val="11"/>
      <name val="Arial"/>
      <family val="2"/>
    </font>
    <font>
      <sz val="11.5"/>
      <name val="Arial"/>
      <family val="2"/>
    </font>
    <font>
      <i/>
      <sz val="12"/>
      <name val="Arial"/>
      <family val="2"/>
    </font>
    <font>
      <sz val="1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sz val="12"/>
      <color rgb="FF000000"/>
      <name val="Arial"/>
      <family val="2"/>
    </font>
    <font>
      <sz val="7"/>
      <color rgb="FF000000"/>
      <name val="Times New Roman"/>
      <family val="1"/>
    </font>
    <font>
      <sz val="10"/>
      <color rgb="FF000000"/>
      <name val="Symbol"/>
      <family val="1"/>
      <charset val="2"/>
    </font>
    <font>
      <sz val="10"/>
      <color theme="1"/>
      <name val="Symbol"/>
      <family val="1"/>
      <charset val="2"/>
    </font>
    <font>
      <sz val="12"/>
      <color theme="1"/>
      <name val="Symbol"/>
      <family val="1"/>
      <charset val="2"/>
    </font>
    <font>
      <i/>
      <sz val="12"/>
      <color theme="1"/>
      <name val="Arial"/>
      <family val="2"/>
    </font>
    <font>
      <b/>
      <sz val="10"/>
      <name val="Arial Unicode MS"/>
      <family val="2"/>
    </font>
    <font>
      <sz val="8"/>
      <name val="Arial"/>
      <family val="2"/>
    </font>
    <font>
      <b/>
      <sz val="14"/>
      <color theme="0"/>
      <name val="Arial"/>
      <family val="2"/>
    </font>
    <font>
      <sz val="8"/>
      <color rgb="FF000000"/>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10">
    <xf numFmtId="0" fontId="0"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0" fontId="4" fillId="0" borderId="0"/>
    <xf numFmtId="0" fontId="7" fillId="0" borderId="0"/>
    <xf numFmtId="0" fontId="4" fillId="0" borderId="0"/>
    <xf numFmtId="0" fontId="3" fillId="0" borderId="0"/>
    <xf numFmtId="0" fontId="2" fillId="0" borderId="0"/>
  </cellStyleXfs>
  <cellXfs count="191">
    <xf numFmtId="0" fontId="0" fillId="0" borderId="0" xfId="0"/>
    <xf numFmtId="3" fontId="8" fillId="0" borderId="0" xfId="0" applyNumberFormat="1" applyFont="1" applyAlignment="1">
      <alignment vertical="center"/>
    </xf>
    <xf numFmtId="3" fontId="12" fillId="0" borderId="0" xfId="0" applyNumberFormat="1" applyFont="1" applyAlignment="1">
      <alignment horizontal="left" vertical="center" wrapText="1"/>
    </xf>
    <xf numFmtId="0" fontId="6" fillId="0" borderId="5" xfId="3" applyBorder="1"/>
    <xf numFmtId="0" fontId="7" fillId="0" borderId="12" xfId="0" applyFont="1" applyBorder="1"/>
    <xf numFmtId="0" fontId="7" fillId="0" borderId="12" xfId="0" applyFont="1" applyBorder="1" applyAlignment="1">
      <alignment horizontal="right"/>
    </xf>
    <xf numFmtId="0" fontId="6" fillId="0" borderId="14" xfId="3" applyBorder="1"/>
    <xf numFmtId="0" fontId="33" fillId="0" borderId="7" xfId="3" applyFont="1" applyBorder="1" applyAlignment="1">
      <alignment horizontal="center" vertical="top" wrapText="1"/>
    </xf>
    <xf numFmtId="0" fontId="7" fillId="0" borderId="13" xfId="0" applyFont="1" applyBorder="1" applyAlignment="1">
      <alignment horizontal="right"/>
    </xf>
    <xf numFmtId="0" fontId="0" fillId="0" borderId="14" xfId="0" applyBorder="1"/>
    <xf numFmtId="0" fontId="0" fillId="0" borderId="17" xfId="0" applyBorder="1"/>
    <xf numFmtId="0" fontId="0" fillId="0" borderId="18" xfId="0" applyBorder="1"/>
    <xf numFmtId="0" fontId="7" fillId="0" borderId="14" xfId="0" applyFont="1" applyBorder="1"/>
    <xf numFmtId="0" fontId="7" fillId="0" borderId="17" xfId="0" applyFont="1" applyBorder="1"/>
    <xf numFmtId="0" fontId="7" fillId="0" borderId="18" xfId="0" applyFont="1" applyBorder="1"/>
    <xf numFmtId="0" fontId="7" fillId="0" borderId="14" xfId="0" applyFont="1" applyBorder="1" applyAlignment="1">
      <alignment wrapText="1"/>
    </xf>
    <xf numFmtId="0" fontId="7" fillId="0" borderId="17" xfId="0" applyFont="1" applyBorder="1" applyAlignment="1">
      <alignment wrapText="1"/>
    </xf>
    <xf numFmtId="0" fontId="7" fillId="0" borderId="18" xfId="0" applyFont="1" applyBorder="1" applyAlignment="1">
      <alignment wrapText="1"/>
    </xf>
    <xf numFmtId="0" fontId="7" fillId="0" borderId="14"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33" fillId="0" borderId="14" xfId="3" applyFont="1" applyBorder="1" applyAlignment="1">
      <alignment horizontal="center" vertical="top" wrapText="1"/>
    </xf>
    <xf numFmtId="0" fontId="7" fillId="0" borderId="11" xfId="0" applyFont="1" applyBorder="1" applyAlignment="1">
      <alignment horizontal="right"/>
    </xf>
    <xf numFmtId="0" fontId="7" fillId="0" borderId="0" xfId="0" applyFont="1" applyAlignment="1">
      <alignment horizontal="right"/>
    </xf>
    <xf numFmtId="9" fontId="14" fillId="0" borderId="0" xfId="2" applyFont="1"/>
    <xf numFmtId="9" fontId="11" fillId="0" borderId="0" xfId="2" applyFont="1"/>
    <xf numFmtId="164" fontId="0" fillId="0" borderId="0" xfId="2" applyNumberFormat="1" applyFont="1" applyAlignment="1">
      <alignment horizontal="center"/>
    </xf>
    <xf numFmtId="164" fontId="7" fillId="0" borderId="0" xfId="2" applyNumberFormat="1" applyFont="1" applyBorder="1" applyAlignment="1">
      <alignment horizontal="center" vertical="center"/>
    </xf>
    <xf numFmtId="164" fontId="7" fillId="0" borderId="3" xfId="2" applyNumberFormat="1" applyFont="1" applyBorder="1" applyAlignment="1">
      <alignment horizontal="center" vertical="center"/>
    </xf>
    <xf numFmtId="165" fontId="10" fillId="0" borderId="0" xfId="2" applyNumberFormat="1" applyFont="1" applyAlignment="1"/>
    <xf numFmtId="165" fontId="10" fillId="0" borderId="0" xfId="2" applyNumberFormat="1" applyFont="1"/>
    <xf numFmtId="165" fontId="10" fillId="0" borderId="3" xfId="2" applyNumberFormat="1" applyFont="1" applyBorder="1" applyAlignment="1"/>
    <xf numFmtId="165" fontId="10" fillId="0" borderId="0" xfId="2" applyNumberFormat="1" applyFont="1" applyBorder="1" applyAlignment="1"/>
    <xf numFmtId="0" fontId="7" fillId="0" borderId="11" xfId="0" applyFont="1" applyBorder="1"/>
    <xf numFmtId="3" fontId="7" fillId="0" borderId="12" xfId="0" applyNumberFormat="1" applyFont="1" applyBorder="1" applyAlignment="1">
      <alignment vertical="center"/>
    </xf>
    <xf numFmtId="3" fontId="19" fillId="0" borderId="12" xfId="0" applyNumberFormat="1" applyFont="1" applyBorder="1" applyAlignment="1">
      <alignment vertical="center"/>
    </xf>
    <xf numFmtId="3" fontId="9" fillId="0" borderId="0" xfId="0" applyNumberFormat="1" applyFont="1" applyAlignment="1">
      <alignment horizontal="left" vertical="center" wrapText="1"/>
    </xf>
    <xf numFmtId="0" fontId="10" fillId="0" borderId="0" xfId="0" applyFont="1"/>
    <xf numFmtId="0" fontId="11" fillId="0" borderId="0" xfId="0" applyFont="1"/>
    <xf numFmtId="3" fontId="13" fillId="0" borderId="0" xfId="0" applyNumberFormat="1" applyFont="1" applyAlignment="1">
      <alignment horizontal="left" vertical="center" wrapText="1"/>
    </xf>
    <xf numFmtId="0" fontId="14" fillId="0" borderId="0" xfId="0" applyFont="1"/>
    <xf numFmtId="0" fontId="15" fillId="0" borderId="0" xfId="0" applyFont="1"/>
    <xf numFmtId="3" fontId="13" fillId="0" borderId="0" xfId="0" applyNumberFormat="1" applyFont="1" applyAlignment="1">
      <alignment horizontal="right" vertical="center" wrapText="1"/>
    </xf>
    <xf numFmtId="0" fontId="14" fillId="0" borderId="0" xfId="0" applyFont="1" applyAlignment="1">
      <alignment horizontal="right"/>
    </xf>
    <xf numFmtId="0" fontId="14" fillId="0" borderId="0" xfId="0" applyFont="1" applyAlignment="1">
      <alignment horizontal="right" vertical="center" wrapText="1"/>
    </xf>
    <xf numFmtId="0" fontId="17" fillId="2" borderId="1" xfId="0" applyFont="1" applyFill="1" applyBorder="1" applyAlignment="1">
      <alignment vertical="center" wrapText="1"/>
    </xf>
    <xf numFmtId="0" fontId="17" fillId="2" borderId="1" xfId="0" applyFont="1" applyFill="1" applyBorder="1" applyAlignment="1">
      <alignment vertical="center"/>
    </xf>
    <xf numFmtId="0" fontId="17" fillId="2" borderId="1" xfId="0" applyFont="1" applyFill="1" applyBorder="1" applyAlignment="1">
      <alignment horizontal="center" vertical="center"/>
    </xf>
    <xf numFmtId="0" fontId="7" fillId="0" borderId="0" xfId="0" applyFont="1"/>
    <xf numFmtId="0" fontId="18" fillId="2" borderId="1" xfId="0" applyFont="1" applyFill="1" applyBorder="1" applyAlignment="1">
      <alignment vertical="center"/>
    </xf>
    <xf numFmtId="0" fontId="7" fillId="2" borderId="1" xfId="0" applyFont="1" applyFill="1" applyBorder="1"/>
    <xf numFmtId="0" fontId="7" fillId="0" borderId="0" xfId="0" applyFont="1" applyAlignment="1">
      <alignment vertical="center"/>
    </xf>
    <xf numFmtId="9" fontId="7" fillId="0" borderId="0" xfId="0" applyNumberFormat="1" applyFont="1" applyAlignment="1">
      <alignment horizontal="center" vertical="center"/>
    </xf>
    <xf numFmtId="0" fontId="7" fillId="0" borderId="2" xfId="0" applyFont="1" applyBorder="1" applyAlignment="1">
      <alignment vertical="center"/>
    </xf>
    <xf numFmtId="164" fontId="7" fillId="0" borderId="0" xfId="0" applyNumberFormat="1" applyFont="1" applyAlignment="1">
      <alignment horizontal="center" vertical="center"/>
    </xf>
    <xf numFmtId="0" fontId="7" fillId="0" borderId="0" xfId="0" applyFont="1" applyAlignment="1">
      <alignment horizontal="left" vertical="center" wrapText="1"/>
    </xf>
    <xf numFmtId="0" fontId="18" fillId="0" borderId="0" xfId="0" applyFont="1" applyAlignment="1">
      <alignment vertical="center"/>
    </xf>
    <xf numFmtId="0" fontId="7" fillId="0" borderId="3" xfId="0" applyFont="1" applyBorder="1" applyAlignment="1">
      <alignment vertical="center"/>
    </xf>
    <xf numFmtId="16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16" fillId="0" borderId="0" xfId="0" applyFont="1" applyAlignment="1">
      <alignment vertical="center"/>
    </xf>
    <xf numFmtId="0" fontId="8" fillId="0" borderId="0" xfId="0" applyFont="1" applyAlignment="1">
      <alignment vertical="center"/>
    </xf>
    <xf numFmtId="0" fontId="19" fillId="0" borderId="0" xfId="0" applyFont="1"/>
    <xf numFmtId="0" fontId="19" fillId="0" borderId="0" xfId="0" applyFont="1" applyAlignment="1">
      <alignment horizontal="left"/>
    </xf>
    <xf numFmtId="0" fontId="17" fillId="2" borderId="1" xfId="0" applyFont="1" applyFill="1" applyBorder="1" applyAlignment="1">
      <alignment horizontal="center" vertical="center" wrapText="1"/>
    </xf>
    <xf numFmtId="0" fontId="20" fillId="2" borderId="1" xfId="0" applyFont="1" applyFill="1" applyBorder="1" applyAlignment="1">
      <alignment horizontal="center"/>
    </xf>
    <xf numFmtId="0" fontId="18" fillId="0" borderId="0" xfId="0" applyFont="1" applyAlignment="1">
      <alignment horizontal="center" vertical="center" wrapText="1"/>
    </xf>
    <xf numFmtId="0" fontId="18" fillId="0" borderId="0" xfId="0" applyFont="1"/>
    <xf numFmtId="164" fontId="7" fillId="0" borderId="0" xfId="0" applyNumberFormat="1" applyFont="1" applyAlignment="1">
      <alignment horizontal="center"/>
    </xf>
    <xf numFmtId="0" fontId="7" fillId="0" borderId="0" xfId="0" applyFont="1" applyAlignment="1">
      <alignment horizontal="left"/>
    </xf>
    <xf numFmtId="0" fontId="18" fillId="0" borderId="0" xfId="0" applyFont="1" applyAlignment="1">
      <alignment wrapText="1"/>
    </xf>
    <xf numFmtId="0" fontId="7" fillId="0" borderId="0" xfId="0" applyFont="1" applyAlignment="1">
      <alignment horizontal="left" wrapText="1"/>
    </xf>
    <xf numFmtId="0" fontId="18" fillId="0" borderId="3" xfId="0" applyFont="1" applyBorder="1" applyAlignment="1">
      <alignment horizontal="left" wrapText="1"/>
    </xf>
    <xf numFmtId="0" fontId="7" fillId="0" borderId="3" xfId="0" applyFont="1" applyBorder="1"/>
    <xf numFmtId="164" fontId="7" fillId="0" borderId="3" xfId="0" applyNumberFormat="1" applyFont="1" applyBorder="1" applyAlignment="1">
      <alignment horizontal="center"/>
    </xf>
    <xf numFmtId="0" fontId="7" fillId="0" borderId="3" xfId="0" applyFont="1" applyBorder="1" applyAlignment="1">
      <alignment horizontal="left"/>
    </xf>
    <xf numFmtId="3" fontId="7" fillId="0" borderId="0" xfId="0" applyNumberFormat="1" applyFont="1" applyAlignment="1">
      <alignment horizontal="center" wrapText="1"/>
    </xf>
    <xf numFmtId="9" fontId="21" fillId="0" borderId="0" xfId="0" applyNumberFormat="1" applyFont="1" applyAlignment="1">
      <alignment horizontal="center"/>
    </xf>
    <xf numFmtId="0" fontId="21" fillId="0" borderId="0" xfId="0" applyFont="1" applyAlignment="1">
      <alignment horizontal="right"/>
    </xf>
    <xf numFmtId="0" fontId="7" fillId="0" borderId="0" xfId="6"/>
    <xf numFmtId="0" fontId="7" fillId="5" borderId="0" xfId="6" applyFill="1"/>
    <xf numFmtId="3" fontId="19" fillId="0" borderId="0" xfId="6" applyNumberFormat="1" applyFont="1" applyAlignment="1">
      <alignment vertical="center"/>
    </xf>
    <xf numFmtId="0" fontId="19" fillId="0" borderId="0" xfId="6" applyFont="1"/>
    <xf numFmtId="0" fontId="22" fillId="0" borderId="0" xfId="0" applyFont="1"/>
    <xf numFmtId="10" fontId="22" fillId="0" borderId="0" xfId="3" applyNumberFormat="1" applyFont="1"/>
    <xf numFmtId="1" fontId="22" fillId="0" borderId="0" xfId="0" applyNumberFormat="1" applyFont="1"/>
    <xf numFmtId="10" fontId="22" fillId="0" borderId="0" xfId="0" applyNumberFormat="1" applyFont="1"/>
    <xf numFmtId="9" fontId="34" fillId="0" borderId="0" xfId="0" applyNumberFormat="1" applyFont="1"/>
    <xf numFmtId="0" fontId="22" fillId="0" borderId="0" xfId="0" applyFont="1" applyAlignment="1">
      <alignment horizontal="right"/>
    </xf>
    <xf numFmtId="9" fontId="22" fillId="0" borderId="0" xfId="0" applyNumberFormat="1" applyFont="1"/>
    <xf numFmtId="9" fontId="22" fillId="0" borderId="0" xfId="0" applyNumberFormat="1" applyFont="1" applyAlignment="1">
      <alignment horizontal="left" vertical="center" wrapText="1"/>
    </xf>
    <xf numFmtId="0" fontId="0" fillId="0" borderId="7" xfId="0" applyBorder="1" applyProtection="1">
      <protection locked="0"/>
    </xf>
    <xf numFmtId="164" fontId="18" fillId="0" borderId="0" xfId="1" applyNumberFormat="1" applyFont="1" applyBorder="1" applyAlignment="1" applyProtection="1">
      <alignment horizontal="center" vertical="center"/>
      <protection hidden="1"/>
    </xf>
    <xf numFmtId="0" fontId="19" fillId="0" borderId="0" xfId="0" applyFont="1" applyAlignment="1">
      <alignment horizontal="left" vertical="center" wrapText="1"/>
    </xf>
    <xf numFmtId="0" fontId="19" fillId="0" borderId="0" xfId="0" applyFont="1" applyAlignment="1">
      <alignment vertical="center"/>
    </xf>
    <xf numFmtId="0" fontId="19" fillId="0" borderId="0" xfId="0" applyFont="1" applyAlignment="1">
      <alignment horizontal="left" vertical="center"/>
    </xf>
    <xf numFmtId="0" fontId="19" fillId="0" borderId="3" xfId="0" applyFont="1" applyBorder="1" applyAlignment="1">
      <alignment vertical="center"/>
    </xf>
    <xf numFmtId="0" fontId="19" fillId="0" borderId="3" xfId="0" applyFont="1" applyBorder="1" applyAlignment="1">
      <alignment horizontal="left" vertical="center"/>
    </xf>
    <xf numFmtId="0" fontId="0" fillId="0" borderId="3" xfId="0" applyBorder="1"/>
    <xf numFmtId="9" fontId="7" fillId="0" borderId="0" xfId="0" applyNumberFormat="1" applyFont="1" applyAlignment="1" applyProtection="1">
      <alignment horizontal="center" vertical="center"/>
      <protection hidden="1"/>
    </xf>
    <xf numFmtId="9" fontId="7" fillId="0" borderId="3" xfId="0" applyNumberFormat="1" applyFont="1" applyBorder="1" applyAlignment="1" applyProtection="1">
      <alignment horizontal="center" vertical="center"/>
      <protection hidden="1"/>
    </xf>
    <xf numFmtId="0" fontId="4" fillId="0" borderId="0" xfId="5" applyAlignment="1">
      <alignment horizontal="left" vertical="top" wrapText="1"/>
    </xf>
    <xf numFmtId="164" fontId="0" fillId="0" borderId="5" xfId="0" applyNumberFormat="1" applyBorder="1"/>
    <xf numFmtId="164" fontId="0" fillId="0" borderId="0" xfId="0" applyNumberFormat="1"/>
    <xf numFmtId="164" fontId="0" fillId="0" borderId="9" xfId="0" applyNumberFormat="1" applyBorder="1"/>
    <xf numFmtId="164" fontId="0" fillId="0" borderId="6" xfId="0" applyNumberFormat="1" applyBorder="1"/>
    <xf numFmtId="164" fontId="0" fillId="0" borderId="16" xfId="0" applyNumberFormat="1" applyBorder="1"/>
    <xf numFmtId="164" fontId="0" fillId="0" borderId="10" xfId="0" applyNumberFormat="1" applyBorder="1"/>
    <xf numFmtId="166" fontId="0" fillId="0" borderId="5" xfId="0" applyNumberFormat="1" applyBorder="1"/>
    <xf numFmtId="166" fontId="0" fillId="0" borderId="0" xfId="0" applyNumberFormat="1"/>
    <xf numFmtId="166" fontId="0" fillId="0" borderId="9" xfId="0" applyNumberFormat="1" applyBorder="1"/>
    <xf numFmtId="166" fontId="0" fillId="0" borderId="6" xfId="0" applyNumberFormat="1" applyBorder="1"/>
    <xf numFmtId="166" fontId="0" fillId="0" borderId="16" xfId="0" applyNumberFormat="1" applyBorder="1"/>
    <xf numFmtId="166" fontId="0" fillId="0" borderId="10" xfId="0" applyNumberFormat="1" applyBorder="1"/>
    <xf numFmtId="10" fontId="0" fillId="0" borderId="5" xfId="0" applyNumberFormat="1" applyBorder="1"/>
    <xf numFmtId="10" fontId="0" fillId="0" borderId="0" xfId="0" applyNumberFormat="1"/>
    <xf numFmtId="10" fontId="0" fillId="0" borderId="9" xfId="0" applyNumberFormat="1" applyBorder="1"/>
    <xf numFmtId="10" fontId="0" fillId="0" borderId="6" xfId="0" applyNumberFormat="1" applyBorder="1"/>
    <xf numFmtId="10" fontId="0" fillId="0" borderId="16" xfId="0" applyNumberFormat="1" applyBorder="1"/>
    <xf numFmtId="10" fontId="0" fillId="0" borderId="10" xfId="0" applyNumberFormat="1" applyBorder="1"/>
    <xf numFmtId="0" fontId="24" fillId="0" borderId="0" xfId="5" applyFont="1" applyAlignment="1">
      <alignment horizontal="left" wrapText="1"/>
    </xf>
    <xf numFmtId="0" fontId="4" fillId="0" borderId="0" xfId="5" applyAlignment="1">
      <alignment horizontal="left" wrapText="1"/>
    </xf>
    <xf numFmtId="0" fontId="25" fillId="0" borderId="0" xfId="5" applyFont="1" applyAlignment="1">
      <alignment horizontal="left" wrapText="1"/>
    </xf>
    <xf numFmtId="0" fontId="27" fillId="0" borderId="0" xfId="5" applyFont="1" applyAlignment="1">
      <alignment horizontal="left" wrapText="1"/>
    </xf>
    <xf numFmtId="0" fontId="29" fillId="0" borderId="0" xfId="5" applyFont="1" applyAlignment="1">
      <alignment horizontal="left" wrapText="1"/>
    </xf>
    <xf numFmtId="0" fontId="30" fillId="0" borderId="0" xfId="5" applyFont="1" applyAlignment="1">
      <alignment horizontal="left" wrapText="1"/>
    </xf>
    <xf numFmtId="0" fontId="35" fillId="6" borderId="0" xfId="5" applyFont="1" applyFill="1" applyAlignment="1">
      <alignment horizontal="left" wrapText="1"/>
    </xf>
    <xf numFmtId="0" fontId="23" fillId="0" borderId="0" xfId="5" applyFont="1" applyAlignment="1">
      <alignment horizontal="left" wrapText="1"/>
    </xf>
    <xf numFmtId="0" fontId="31" fillId="0" borderId="0" xfId="5" applyFont="1" applyAlignment="1">
      <alignment horizontal="left" wrapText="1"/>
    </xf>
    <xf numFmtId="0" fontId="4" fillId="5" borderId="0" xfId="5" applyFill="1" applyAlignment="1">
      <alignment horizontal="left" wrapText="1"/>
    </xf>
    <xf numFmtId="0" fontId="23" fillId="5" borderId="0" xfId="5" applyFont="1" applyFill="1" applyAlignment="1">
      <alignment horizontal="left" wrapText="1"/>
    </xf>
    <xf numFmtId="0" fontId="32" fillId="0" borderId="0" xfId="5" applyFont="1" applyAlignment="1">
      <alignment horizontal="left" wrapText="1"/>
    </xf>
    <xf numFmtId="0" fontId="2" fillId="0" borderId="0" xfId="9" applyAlignment="1">
      <alignment horizontal="left" wrapText="1"/>
    </xf>
    <xf numFmtId="0" fontId="1" fillId="0" borderId="0" xfId="5" applyFont="1" applyAlignment="1">
      <alignment horizontal="left" wrapText="1"/>
    </xf>
    <xf numFmtId="0" fontId="1" fillId="5" borderId="0" xfId="5" applyFont="1" applyFill="1" applyAlignment="1">
      <alignment horizontal="left" wrapText="1"/>
    </xf>
    <xf numFmtId="0" fontId="1" fillId="5" borderId="0" xfId="4" applyFont="1" applyFill="1" applyAlignment="1">
      <alignment horizontal="left" wrapText="1"/>
    </xf>
    <xf numFmtId="164" fontId="7" fillId="0" borderId="0" xfId="0" applyNumberFormat="1" applyFont="1" applyAlignment="1" applyProtection="1">
      <alignment horizontal="center" vertical="center"/>
      <protection hidden="1"/>
    </xf>
    <xf numFmtId="164" fontId="7" fillId="0" borderId="0" xfId="1" applyNumberFormat="1" applyFont="1" applyBorder="1" applyAlignment="1" applyProtection="1">
      <alignment horizontal="center" vertical="center"/>
      <protection hidden="1"/>
    </xf>
    <xf numFmtId="164" fontId="7" fillId="0" borderId="0" xfId="1" applyNumberFormat="1" applyFont="1" applyBorder="1" applyAlignment="1">
      <alignment horizontal="center" vertical="center"/>
    </xf>
    <xf numFmtId="164" fontId="7" fillId="0" borderId="3" xfId="0" applyNumberFormat="1" applyFont="1" applyBorder="1" applyAlignment="1" applyProtection="1">
      <alignment horizontal="center" vertical="center"/>
      <protection hidden="1"/>
    </xf>
    <xf numFmtId="9" fontId="11" fillId="4" borderId="0" xfId="0" applyNumberFormat="1" applyFont="1" applyFill="1" applyAlignment="1" applyProtection="1">
      <alignment horizontal="center" vertical="center" wrapText="1"/>
      <protection hidden="1"/>
    </xf>
    <xf numFmtId="9" fontId="11" fillId="4" borderId="3" xfId="0" applyNumberFormat="1" applyFont="1" applyFill="1" applyBorder="1" applyAlignment="1" applyProtection="1">
      <alignment horizontal="center" vertical="center" wrapText="1"/>
      <protection hidden="1"/>
    </xf>
    <xf numFmtId="166" fontId="7" fillId="0" borderId="4" xfId="0" applyNumberFormat="1" applyFont="1" applyBorder="1" applyAlignment="1">
      <alignment horizontal="center" vertical="center"/>
    </xf>
    <xf numFmtId="166" fontId="7" fillId="0" borderId="15" xfId="0" applyNumberFormat="1" applyFont="1" applyBorder="1" applyAlignment="1">
      <alignment horizontal="center" vertical="center"/>
    </xf>
    <xf numFmtId="166" fontId="7" fillId="0" borderId="8" xfId="0" applyNumberFormat="1" applyFont="1" applyBorder="1" applyAlignment="1">
      <alignment horizontal="center" vertical="center"/>
    </xf>
    <xf numFmtId="166" fontId="7" fillId="0" borderId="5" xfId="0" applyNumberFormat="1" applyFont="1" applyBorder="1" applyAlignment="1">
      <alignment horizontal="center" vertical="center"/>
    </xf>
    <xf numFmtId="166" fontId="7" fillId="0" borderId="0" xfId="0" applyNumberFormat="1" applyFont="1" applyAlignment="1">
      <alignment horizontal="center" vertical="center"/>
    </xf>
    <xf numFmtId="166" fontId="7" fillId="0" borderId="9" xfId="0" applyNumberFormat="1" applyFont="1" applyBorder="1" applyAlignment="1">
      <alignment horizontal="center" vertical="center"/>
    </xf>
    <xf numFmtId="164" fontId="7" fillId="0" borderId="4" xfId="1" applyNumberFormat="1" applyFont="1" applyBorder="1" applyAlignment="1">
      <alignment horizontal="center" vertical="center"/>
    </xf>
    <xf numFmtId="164" fontId="7" fillId="0" borderId="15" xfId="1" applyNumberFormat="1" applyFont="1" applyBorder="1" applyAlignment="1">
      <alignment horizontal="center" vertical="center"/>
    </xf>
    <xf numFmtId="164" fontId="7" fillId="0" borderId="8" xfId="1" applyNumberFormat="1" applyFont="1" applyBorder="1" applyAlignment="1">
      <alignment horizontal="center" vertical="center"/>
    </xf>
    <xf numFmtId="164" fontId="7" fillId="0" borderId="5" xfId="1" applyNumberFormat="1" applyFont="1" applyBorder="1" applyAlignment="1">
      <alignment horizontal="center" vertical="center"/>
    </xf>
    <xf numFmtId="164" fontId="7" fillId="0" borderId="9" xfId="1" applyNumberFormat="1" applyFont="1" applyBorder="1" applyAlignment="1">
      <alignment horizontal="center" vertical="center"/>
    </xf>
    <xf numFmtId="164" fontId="7" fillId="0" borderId="6" xfId="1" applyNumberFormat="1" applyFont="1" applyBorder="1" applyAlignment="1">
      <alignment horizontal="center" vertical="center"/>
    </xf>
    <xf numFmtId="164" fontId="7" fillId="0" borderId="16" xfId="1" applyNumberFormat="1" applyFont="1" applyBorder="1" applyAlignment="1">
      <alignment horizontal="center" vertical="center"/>
    </xf>
    <xf numFmtId="164" fontId="7" fillId="0" borderId="10" xfId="1" applyNumberFormat="1" applyFont="1" applyBorder="1" applyAlignment="1">
      <alignment horizontal="center" vertical="center"/>
    </xf>
    <xf numFmtId="0" fontId="7" fillId="0" borderId="6" xfId="0" applyFont="1" applyBorder="1"/>
    <xf numFmtId="0" fontId="7" fillId="0" borderId="16" xfId="0" applyFont="1" applyBorder="1"/>
    <xf numFmtId="0" fontId="7" fillId="0" borderId="10" xfId="0" applyFont="1" applyBorder="1" applyAlignment="1">
      <alignment wrapText="1"/>
    </xf>
    <xf numFmtId="0" fontId="7" fillId="0" borderId="16" xfId="0" applyFont="1" applyBorder="1" applyAlignment="1">
      <alignment wrapText="1"/>
    </xf>
    <xf numFmtId="9" fontId="11" fillId="3" borderId="4" xfId="0" applyNumberFormat="1" applyFont="1" applyFill="1" applyBorder="1" applyAlignment="1">
      <alignment horizontal="center" vertical="center" wrapText="1"/>
    </xf>
    <xf numFmtId="9" fontId="11" fillId="3" borderId="15" xfId="0" applyNumberFormat="1" applyFont="1" applyFill="1" applyBorder="1" applyAlignment="1">
      <alignment horizontal="center" vertical="center" wrapText="1"/>
    </xf>
    <xf numFmtId="9" fontId="11" fillId="4" borderId="15" xfId="0" applyNumberFormat="1" applyFont="1" applyFill="1" applyBorder="1" applyAlignment="1">
      <alignment horizontal="center" vertical="center" wrapText="1"/>
    </xf>
    <xf numFmtId="9" fontId="11" fillId="3" borderId="19"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0" xfId="0" applyNumberFormat="1" applyFont="1" applyFill="1" applyAlignment="1">
      <alignment horizontal="center" vertical="center" wrapText="1"/>
    </xf>
    <xf numFmtId="9" fontId="11" fillId="3" borderId="0" xfId="0" applyNumberFormat="1" applyFont="1" applyFill="1" applyAlignment="1">
      <alignment horizontal="center" vertical="center" wrapText="1"/>
    </xf>
    <xf numFmtId="9" fontId="11" fillId="3" borderId="20" xfId="0" applyNumberFormat="1" applyFont="1" applyFill="1" applyBorder="1" applyAlignment="1">
      <alignment horizontal="center" vertical="center" wrapText="1"/>
    </xf>
    <xf numFmtId="9" fontId="11" fillId="3" borderId="5" xfId="0" applyNumberFormat="1" applyFont="1" applyFill="1" applyBorder="1" applyAlignment="1">
      <alignment horizontal="center" vertical="center" wrapText="1"/>
    </xf>
    <xf numFmtId="9" fontId="11" fillId="4" borderId="20" xfId="0" applyNumberFormat="1" applyFont="1" applyFill="1" applyBorder="1" applyAlignment="1">
      <alignment horizontal="center" vertical="center" wrapText="1"/>
    </xf>
    <xf numFmtId="9" fontId="11" fillId="4" borderId="6" xfId="0" applyNumberFormat="1" applyFont="1" applyFill="1" applyBorder="1" applyAlignment="1">
      <alignment horizontal="center" vertical="center" wrapText="1"/>
    </xf>
    <xf numFmtId="9" fontId="11" fillId="4" borderId="16" xfId="0" applyNumberFormat="1" applyFont="1" applyFill="1" applyBorder="1" applyAlignment="1">
      <alignment horizontal="center" vertical="center" wrapText="1"/>
    </xf>
    <xf numFmtId="9" fontId="11" fillId="3" borderId="16" xfId="0" applyNumberFormat="1" applyFont="1" applyFill="1" applyBorder="1" applyAlignment="1">
      <alignment horizontal="center" vertical="center" wrapText="1"/>
    </xf>
    <xf numFmtId="9" fontId="11" fillId="4" borderId="10" xfId="0" applyNumberFormat="1" applyFont="1" applyFill="1" applyBorder="1" applyAlignment="1">
      <alignment horizontal="center" vertical="center" wrapText="1"/>
    </xf>
    <xf numFmtId="0" fontId="7" fillId="0" borderId="0" xfId="0" applyFont="1" applyAlignment="1">
      <alignment wrapText="1"/>
    </xf>
    <xf numFmtId="0" fontId="19" fillId="5" borderId="0" xfId="0" applyFont="1" applyFill="1" applyAlignment="1">
      <alignment horizontal="left" vertical="top" wrapText="1"/>
    </xf>
    <xf numFmtId="0" fontId="19" fillId="0" borderId="0" xfId="0" applyFont="1" applyAlignment="1">
      <alignment horizontal="left" vertical="center" wrapText="1"/>
    </xf>
    <xf numFmtId="0" fontId="7" fillId="0" borderId="0" xfId="0" applyFont="1" applyAlignment="1">
      <alignment horizontal="left" vertical="center" wrapText="1"/>
    </xf>
    <xf numFmtId="0" fontId="17" fillId="2" borderId="1" xfId="0" applyFont="1" applyFill="1" applyBorder="1" applyAlignment="1">
      <alignment horizontal="center" vertical="center" wrapText="1"/>
    </xf>
    <xf numFmtId="0" fontId="7" fillId="0" borderId="0" xfId="0" applyFont="1" applyAlignment="1">
      <alignment horizontal="left"/>
    </xf>
    <xf numFmtId="0" fontId="7" fillId="0" borderId="3" xfId="0" applyFont="1" applyBorder="1" applyAlignment="1">
      <alignment horizontal="left" wrapText="1"/>
    </xf>
    <xf numFmtId="0" fontId="7" fillId="0" borderId="0" xfId="0" applyFont="1" applyAlignment="1">
      <alignment horizontal="left" wrapText="1"/>
    </xf>
    <xf numFmtId="3" fontId="16" fillId="0" borderId="0" xfId="0" applyNumberFormat="1" applyFont="1" applyAlignment="1">
      <alignment horizontal="left" vertical="center" wrapText="1"/>
    </xf>
    <xf numFmtId="0" fontId="18" fillId="0" borderId="14" xfId="0" applyFont="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7" xfId="0" applyFont="1" applyBorder="1" applyAlignment="1">
      <alignment horizontal="center" wrapText="1"/>
    </xf>
    <xf numFmtId="0" fontId="18" fillId="0" borderId="14" xfId="0" applyFont="1" applyBorder="1" applyAlignment="1">
      <alignment horizontal="center" wrapText="1"/>
    </xf>
    <xf numFmtId="0" fontId="18" fillId="0" borderId="18" xfId="0" applyFont="1" applyBorder="1" applyAlignment="1">
      <alignment horizontal="center" wrapText="1"/>
    </xf>
    <xf numFmtId="0" fontId="7" fillId="0" borderId="14"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cellXfs>
  <cellStyles count="10">
    <cellStyle name="Normal" xfId="0" builtinId="0"/>
    <cellStyle name="Normal 2" xfId="3" xr:uid="{00000000-0005-0000-0000-000001000000}"/>
    <cellStyle name="Normal 2 2" xfId="7" xr:uid="{00000000-0005-0000-0000-000002000000}"/>
    <cellStyle name="Normal 2 3" xfId="8" xr:uid="{00000000-0005-0000-0000-000003000000}"/>
    <cellStyle name="Normal 3" xfId="4" xr:uid="{00000000-0005-0000-0000-000004000000}"/>
    <cellStyle name="Normal 3 2" xfId="5" xr:uid="{00000000-0005-0000-0000-000005000000}"/>
    <cellStyle name="Normal 3 3" xfId="9" xr:uid="{00000000-0005-0000-0000-000006000000}"/>
    <cellStyle name="Normal 4" xfId="6" xr:uid="{00000000-0005-0000-0000-000007000000}"/>
    <cellStyle name="Per cent" xfId="1" builtinId="5"/>
    <cellStyle name="Percent 2" xfId="2" xr:uid="{00000000-0005-0000-0000-000009000000}"/>
  </cellStyles>
  <dxfs count="6">
    <dxf>
      <fill>
        <patternFill>
          <bgColor indexed="10"/>
        </patternFill>
      </fill>
    </dxf>
    <dxf>
      <fill>
        <patternFill>
          <bgColor rgb="FFFF9900"/>
        </patternFill>
      </fill>
    </dxf>
    <dxf>
      <fill>
        <patternFill>
          <bgColor indexed="42"/>
        </patternFill>
      </fill>
    </dxf>
    <dxf>
      <fill>
        <patternFill>
          <bgColor indexed="57"/>
        </patternFill>
      </fill>
    </dxf>
    <dxf>
      <fill>
        <patternFill>
          <bgColor theme="0"/>
        </patternFill>
      </fill>
    </dxf>
    <dxf>
      <fill>
        <patternFill>
          <bgColor theme="0"/>
        </patternFill>
      </fill>
    </dxf>
  </dxfs>
  <tableStyles count="0" defaultTableStyle="TableStyleMedium2" defaultPivotStyle="PivotStyleLight16"/>
  <colors>
    <mruColors>
      <color rgb="FF558ED5"/>
      <color rgb="FFA3CAFF"/>
      <color rgb="FFDDECFF"/>
      <color rgb="FFFF0000"/>
      <color rgb="FFFF9900"/>
      <color rgb="FFCC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600" b="1" i="0" baseline="0">
                <a:effectLst/>
              </a:rPr>
              <a:t>Tueddiadau o ran cyfraddau cwblhau,  cyrhaeddiad a llwyddiant</a:t>
            </a:r>
            <a:endParaRPr lang="en-GB" sz="1200">
              <a:effectLst/>
            </a:endParaRPr>
          </a:p>
        </c:rich>
      </c:tx>
      <c:layout>
        <c:manualLayout>
          <c:xMode val="edge"/>
          <c:yMode val="edge"/>
          <c:x val="7.9244254773496822E-2"/>
          <c:y val="1.2795275590551181E-2"/>
        </c:manualLayout>
      </c:layout>
      <c:overlay val="0"/>
    </c:title>
    <c:autoTitleDeleted val="0"/>
    <c:plotArea>
      <c:layout>
        <c:manualLayout>
          <c:layoutTarget val="inner"/>
          <c:xMode val="edge"/>
          <c:yMode val="edge"/>
          <c:x val="7.8956150216633214E-2"/>
          <c:y val="9.3339954127355698E-2"/>
          <c:w val="0.87553743835117959"/>
          <c:h val="0.72831287980894277"/>
        </c:manualLayout>
      </c:layout>
      <c:barChart>
        <c:barDir val="col"/>
        <c:grouping val="stacked"/>
        <c:varyColors val="0"/>
        <c:ser>
          <c:idx val="0"/>
          <c:order val="0"/>
          <c:tx>
            <c:strRef>
              <c:f>ADD!$D$4</c:f>
              <c:strCache>
                <c:ptCount val="1"/>
                <c:pt idx="0">
                  <c:v>Completion</c:v>
                </c:pt>
              </c:strCache>
            </c:strRef>
          </c:tx>
          <c:spPr>
            <a:solidFill>
              <a:srgbClr val="DDECFF"/>
            </a:solidFill>
            <a:ln w="12700">
              <a:solidFill>
                <a:srgbClr val="000000"/>
              </a:solidFill>
            </a:ln>
          </c:spPr>
          <c:invertIfNegative val="0"/>
          <c:dLbls>
            <c:numFmt formatCode="&quot;Cwblhau,&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2021/22</c:v>
                </c:pt>
                <c:pt idx="6">
                  <c:v>2022/23</c:v>
                </c:pt>
                <c:pt idx="10">
                  <c:v>2023/24</c:v>
                </c:pt>
              </c:strCache>
            </c:strRef>
          </c:cat>
          <c:val>
            <c:numRef>
              <c:f>ADD!$D$5:$D$17</c:f>
              <c:numCache>
                <c:formatCode>0%</c:formatCode>
                <c:ptCount val="13"/>
                <c:pt idx="1">
                  <c:v>0.96</c:v>
                </c:pt>
                <c:pt idx="5">
                  <c:v>0.96</c:v>
                </c:pt>
                <c:pt idx="9">
                  <c:v>0.95</c:v>
                </c:pt>
              </c:numCache>
            </c:numRef>
          </c:val>
          <c:extLst>
            <c:ext xmlns:c16="http://schemas.microsoft.com/office/drawing/2014/chart" uri="{C3380CC4-5D6E-409C-BE32-E72D297353CC}">
              <c16:uniqueId val="{00000000-459D-4E84-8D18-385F29CBAFD7}"/>
            </c:ext>
          </c:extLst>
        </c:ser>
        <c:ser>
          <c:idx val="1"/>
          <c:order val="1"/>
          <c:tx>
            <c:strRef>
              <c:f>ADD!$E$4</c:f>
              <c:strCache>
                <c:ptCount val="1"/>
                <c:pt idx="0">
                  <c:v>Attainment</c:v>
                </c:pt>
              </c:strCache>
            </c:strRef>
          </c:tx>
          <c:spPr>
            <a:solidFill>
              <a:schemeClr val="tx2">
                <a:lumMod val="40000"/>
                <a:lumOff val="60000"/>
              </a:schemeClr>
            </a:solidFill>
            <a:ln w="12700">
              <a:solidFill>
                <a:srgbClr val="000000"/>
              </a:solidFill>
            </a:ln>
          </c:spPr>
          <c:invertIfNegative val="0"/>
          <c:dPt>
            <c:idx val="2"/>
            <c:invertIfNegative val="0"/>
            <c:bubble3D val="0"/>
            <c:spPr>
              <a:solidFill>
                <a:srgbClr val="A3CAFF"/>
              </a:solidFill>
              <a:ln w="12700">
                <a:solidFill>
                  <a:srgbClr val="000000"/>
                </a:solidFill>
              </a:ln>
            </c:spPr>
            <c:extLst>
              <c:ext xmlns:c16="http://schemas.microsoft.com/office/drawing/2014/chart" uri="{C3380CC4-5D6E-409C-BE32-E72D297353CC}">
                <c16:uniqueId val="{00000002-459D-4E84-8D18-385F29CBAFD7}"/>
              </c:ext>
            </c:extLst>
          </c:dPt>
          <c:dPt>
            <c:idx val="6"/>
            <c:invertIfNegative val="0"/>
            <c:bubble3D val="0"/>
            <c:spPr>
              <a:solidFill>
                <a:srgbClr val="A3CAFF"/>
              </a:solidFill>
              <a:ln w="12700">
                <a:solidFill>
                  <a:srgbClr val="000000"/>
                </a:solidFill>
              </a:ln>
            </c:spPr>
            <c:extLst>
              <c:ext xmlns:c16="http://schemas.microsoft.com/office/drawing/2014/chart" uri="{C3380CC4-5D6E-409C-BE32-E72D297353CC}">
                <c16:uniqueId val="{00000004-459D-4E84-8D18-385F29CBAFD7}"/>
              </c:ext>
            </c:extLst>
          </c:dPt>
          <c:dPt>
            <c:idx val="10"/>
            <c:invertIfNegative val="0"/>
            <c:bubble3D val="0"/>
            <c:spPr>
              <a:solidFill>
                <a:srgbClr val="A3CAFF"/>
              </a:solidFill>
              <a:ln w="12700">
                <a:solidFill>
                  <a:srgbClr val="000000"/>
                </a:solidFill>
              </a:ln>
            </c:spPr>
            <c:extLst>
              <c:ext xmlns:c16="http://schemas.microsoft.com/office/drawing/2014/chart" uri="{C3380CC4-5D6E-409C-BE32-E72D297353CC}">
                <c16:uniqueId val="{00000006-459D-4E84-8D18-385F29CBAFD7}"/>
              </c:ext>
            </c:extLst>
          </c:dPt>
          <c:dLbls>
            <c:numFmt formatCode="&quot;Cyrhaeddiad,&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2021/22</c:v>
                </c:pt>
                <c:pt idx="6">
                  <c:v>2022/23</c:v>
                </c:pt>
                <c:pt idx="10">
                  <c:v>2023/24</c:v>
                </c:pt>
              </c:strCache>
            </c:strRef>
          </c:cat>
          <c:val>
            <c:numRef>
              <c:f>ADD!$E$5:$E$17</c:f>
              <c:numCache>
                <c:formatCode>General</c:formatCode>
                <c:ptCount val="13"/>
                <c:pt idx="2" formatCode="0%">
                  <c:v>0.84</c:v>
                </c:pt>
                <c:pt idx="6" formatCode="0%">
                  <c:v>0.89</c:v>
                </c:pt>
                <c:pt idx="10" formatCode="0%">
                  <c:v>0.89</c:v>
                </c:pt>
              </c:numCache>
            </c:numRef>
          </c:val>
          <c:extLst>
            <c:ext xmlns:c16="http://schemas.microsoft.com/office/drawing/2014/chart" uri="{C3380CC4-5D6E-409C-BE32-E72D297353CC}">
              <c16:uniqueId val="{00000007-459D-4E84-8D18-385F29CBAFD7}"/>
            </c:ext>
          </c:extLst>
        </c:ser>
        <c:ser>
          <c:idx val="2"/>
          <c:order val="2"/>
          <c:tx>
            <c:strRef>
              <c:f>ADD!$F$4</c:f>
              <c:strCache>
                <c:ptCount val="1"/>
                <c:pt idx="0">
                  <c:v>Success</c:v>
                </c:pt>
              </c:strCache>
            </c:strRef>
          </c:tx>
          <c:spPr>
            <a:solidFill>
              <a:srgbClr val="558ED5"/>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2021/22</c:v>
                </c:pt>
                <c:pt idx="6">
                  <c:v>2022/23</c:v>
                </c:pt>
                <c:pt idx="10">
                  <c:v>2023/24</c:v>
                </c:pt>
              </c:strCache>
            </c:strRef>
          </c:cat>
          <c:val>
            <c:numRef>
              <c:f>ADD!$F$5:$F$17</c:f>
              <c:numCache>
                <c:formatCode>General</c:formatCode>
                <c:ptCount val="13"/>
                <c:pt idx="3" formatCode="0%">
                  <c:v>0.81</c:v>
                </c:pt>
                <c:pt idx="7" formatCode="0%">
                  <c:v>0.86</c:v>
                </c:pt>
                <c:pt idx="11" formatCode="0%">
                  <c:v>0.86</c:v>
                </c:pt>
              </c:numCache>
            </c:numRef>
          </c:val>
          <c:extLst>
            <c:ext xmlns:c16="http://schemas.microsoft.com/office/drawing/2014/chart" uri="{C3380CC4-5D6E-409C-BE32-E72D297353CC}">
              <c16:uniqueId val="{00000008-459D-4E84-8D18-385F29CBAFD7}"/>
            </c:ext>
          </c:extLst>
        </c:ser>
        <c:ser>
          <c:idx val="3"/>
          <c:order val="3"/>
          <c:tx>
            <c:strRef>
              <c:f>ADD!$G$4</c:f>
              <c:strCache>
                <c:ptCount val="1"/>
                <c:pt idx="0">
                  <c:v>Dark Green</c:v>
                </c:pt>
              </c:strCache>
            </c:strRef>
          </c:tx>
          <c:spPr>
            <a:solidFill>
              <a:srgbClr val="339966"/>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2021/22</c:v>
                </c:pt>
                <c:pt idx="6">
                  <c:v>2022/23</c:v>
                </c:pt>
                <c:pt idx="10">
                  <c:v>2023/24</c:v>
                </c:pt>
              </c:strCache>
            </c:strRef>
          </c:cat>
          <c:val>
            <c:numRef>
              <c:f>ADD!$G$5:$G$17</c:f>
              <c:numCache>
                <c:formatCode>General</c:formatCode>
                <c:ptCount val="13"/>
              </c:numCache>
            </c:numRef>
          </c:val>
          <c:extLst>
            <c:ext xmlns:c16="http://schemas.microsoft.com/office/drawing/2014/chart" uri="{C3380CC4-5D6E-409C-BE32-E72D297353CC}">
              <c16:uniqueId val="{00000009-459D-4E84-8D18-385F29CBAFD7}"/>
            </c:ext>
          </c:extLst>
        </c:ser>
        <c:ser>
          <c:idx val="4"/>
          <c:order val="4"/>
          <c:tx>
            <c:strRef>
              <c:f>ADD!$H$4</c:f>
              <c:strCache>
                <c:ptCount val="1"/>
                <c:pt idx="0">
                  <c:v>Green</c:v>
                </c:pt>
              </c:strCache>
            </c:strRef>
          </c:tx>
          <c:spPr>
            <a:solidFill>
              <a:srgbClr val="CCFFCC"/>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2021/22</c:v>
                </c:pt>
                <c:pt idx="6">
                  <c:v>2022/23</c:v>
                </c:pt>
                <c:pt idx="10">
                  <c:v>2023/24</c:v>
                </c:pt>
              </c:strCache>
            </c:strRef>
          </c:cat>
          <c:val>
            <c:numRef>
              <c:f>ADD!$H$5:$H$17</c:f>
              <c:numCache>
                <c:formatCode>General</c:formatCode>
                <c:ptCount val="13"/>
              </c:numCache>
            </c:numRef>
          </c:val>
          <c:extLst>
            <c:ext xmlns:c16="http://schemas.microsoft.com/office/drawing/2014/chart" uri="{C3380CC4-5D6E-409C-BE32-E72D297353CC}">
              <c16:uniqueId val="{0000000A-459D-4E84-8D18-385F29CBAFD7}"/>
            </c:ext>
          </c:extLst>
        </c:ser>
        <c:ser>
          <c:idx val="5"/>
          <c:order val="5"/>
          <c:tx>
            <c:strRef>
              <c:f>ADD!$I$4</c:f>
              <c:strCache>
                <c:ptCount val="1"/>
                <c:pt idx="0">
                  <c:v>Orange</c:v>
                </c:pt>
              </c:strCache>
            </c:strRef>
          </c:tx>
          <c:spPr>
            <a:solidFill>
              <a:srgbClr val="FF9900"/>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2021/22</c:v>
                </c:pt>
                <c:pt idx="6">
                  <c:v>2022/23</c:v>
                </c:pt>
                <c:pt idx="10">
                  <c:v>2023/24</c:v>
                </c:pt>
              </c:strCache>
            </c:strRef>
          </c:cat>
          <c:val>
            <c:numRef>
              <c:f>ADD!$I$5:$I$17</c:f>
              <c:numCache>
                <c:formatCode>General</c:formatCode>
                <c:ptCount val="13"/>
              </c:numCache>
            </c:numRef>
          </c:val>
          <c:extLst>
            <c:ext xmlns:c16="http://schemas.microsoft.com/office/drawing/2014/chart" uri="{C3380CC4-5D6E-409C-BE32-E72D297353CC}">
              <c16:uniqueId val="{0000000B-459D-4E84-8D18-385F29CBAFD7}"/>
            </c:ext>
          </c:extLst>
        </c:ser>
        <c:ser>
          <c:idx val="6"/>
          <c:order val="6"/>
          <c:tx>
            <c:strRef>
              <c:f>ADD!$J$4</c:f>
              <c:strCache>
                <c:ptCount val="1"/>
                <c:pt idx="0">
                  <c:v>Red</c:v>
                </c:pt>
              </c:strCache>
            </c:strRef>
          </c:tx>
          <c:spPr>
            <a:solidFill>
              <a:srgbClr val="FF0000"/>
            </a:solidFill>
            <a:ln w="12700">
              <a:solidFill>
                <a:srgbClr val="000000"/>
              </a:solidFill>
            </a:ln>
          </c:spPr>
          <c:invertIfNegative val="0"/>
          <c:dLbls>
            <c:numFmt formatCode="&quot;Llwyddia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ADD!$B$5:$B$17</c:f>
              <c:strCache>
                <c:ptCount val="11"/>
                <c:pt idx="2">
                  <c:v>2021/22</c:v>
                </c:pt>
                <c:pt idx="6">
                  <c:v>2022/23</c:v>
                </c:pt>
                <c:pt idx="10">
                  <c:v>2023/24</c:v>
                </c:pt>
              </c:strCache>
            </c:strRef>
          </c:cat>
          <c:val>
            <c:numRef>
              <c:f>ADD!$J$5:$J$17</c:f>
              <c:numCache>
                <c:formatCode>General</c:formatCode>
                <c:ptCount val="13"/>
              </c:numCache>
            </c:numRef>
          </c:val>
          <c:extLst>
            <c:ext xmlns:c16="http://schemas.microsoft.com/office/drawing/2014/chart" uri="{C3380CC4-5D6E-409C-BE32-E72D297353CC}">
              <c16:uniqueId val="{0000000C-459D-4E84-8D18-385F29CBAFD7}"/>
            </c:ext>
          </c:extLst>
        </c:ser>
        <c:dLbls>
          <c:showLegendKey val="0"/>
          <c:showVal val="0"/>
          <c:showCatName val="0"/>
          <c:showSerName val="0"/>
          <c:showPercent val="0"/>
          <c:showBubbleSize val="0"/>
        </c:dLbls>
        <c:gapWidth val="0"/>
        <c:overlap val="100"/>
        <c:axId val="211678720"/>
        <c:axId val="211680640"/>
      </c:barChart>
      <c:barChart>
        <c:barDir val="col"/>
        <c:grouping val="stacked"/>
        <c:varyColors val="0"/>
        <c:ser>
          <c:idx val="8"/>
          <c:order val="7"/>
          <c:tx>
            <c:strRef>
              <c:f>ADD!$C$4</c:f>
              <c:strCache>
                <c:ptCount val="1"/>
                <c:pt idx="0">
                  <c:v>Sector success rate</c:v>
                </c:pt>
              </c:strCache>
            </c:strRef>
          </c:tx>
          <c:spPr>
            <a:noFill/>
            <a:ln>
              <a:noFill/>
            </a:ln>
          </c:spPr>
          <c:invertIfNegative val="0"/>
          <c:cat>
            <c:strRef>
              <c:f>ADD!$B$5:$B$17</c:f>
              <c:strCache>
                <c:ptCount val="11"/>
                <c:pt idx="2">
                  <c:v>2021/22</c:v>
                </c:pt>
                <c:pt idx="6">
                  <c:v>2022/23</c:v>
                </c:pt>
                <c:pt idx="10">
                  <c:v>2023/24</c:v>
                </c:pt>
              </c:strCache>
            </c:strRef>
          </c:cat>
          <c:val>
            <c:numRef>
              <c:f>ADD!$C$5:$C$17</c:f>
              <c:numCache>
                <c:formatCode>0.00%</c:formatCode>
                <c:ptCount val="13"/>
                <c:pt idx="0">
                  <c:v>0.87</c:v>
                </c:pt>
                <c:pt idx="12">
                  <c:v>0.87</c:v>
                </c:pt>
              </c:numCache>
            </c:numRef>
          </c:val>
          <c:extLst>
            <c:ext xmlns:c16="http://schemas.microsoft.com/office/drawing/2014/chart" uri="{C3380CC4-5D6E-409C-BE32-E72D297353CC}">
              <c16:uniqueId val="{0000000D-459D-4E84-8D18-385F29CBAFD7}"/>
            </c:ext>
          </c:extLst>
        </c:ser>
        <c:dLbls>
          <c:showLegendKey val="0"/>
          <c:showVal val="0"/>
          <c:showCatName val="0"/>
          <c:showSerName val="0"/>
          <c:showPercent val="0"/>
          <c:showBubbleSize val="0"/>
        </c:dLbls>
        <c:gapWidth val="0"/>
        <c:overlap val="100"/>
        <c:serLines>
          <c:spPr>
            <a:ln w="25400">
              <a:solidFill>
                <a:schemeClr val="tx1">
                  <a:shade val="95000"/>
                  <a:satMod val="105000"/>
                </a:schemeClr>
              </a:solidFill>
              <a:prstDash val="dash"/>
            </a:ln>
          </c:spPr>
        </c:serLines>
        <c:axId val="49216128"/>
        <c:axId val="49214592"/>
      </c:barChart>
      <c:catAx>
        <c:axId val="211678720"/>
        <c:scaling>
          <c:orientation val="minMax"/>
        </c:scaling>
        <c:delete val="0"/>
        <c:axPos val="b"/>
        <c:numFmt formatCode="General" sourceLinked="1"/>
        <c:majorTickMark val="none"/>
        <c:minorTickMark val="out"/>
        <c:tickLblPos val="nextTo"/>
        <c:spPr>
          <a:ln>
            <a:noFill/>
          </a:ln>
        </c:spPr>
        <c:txPr>
          <a:bodyPr/>
          <a:lstStyle/>
          <a:p>
            <a:pPr>
              <a:defRPr>
                <a:solidFill>
                  <a:schemeClr val="tx1"/>
                </a:solidFill>
              </a:defRPr>
            </a:pPr>
            <a:endParaRPr lang="en-US"/>
          </a:p>
        </c:txPr>
        <c:crossAx val="211680640"/>
        <c:crosses val="autoZero"/>
        <c:auto val="0"/>
        <c:lblAlgn val="ctr"/>
        <c:lblOffset val="100"/>
        <c:noMultiLvlLbl val="0"/>
      </c:catAx>
      <c:valAx>
        <c:axId val="211680640"/>
        <c:scaling>
          <c:orientation val="minMax"/>
          <c:max val="1"/>
          <c:min val="0"/>
        </c:scaling>
        <c:delete val="0"/>
        <c:axPos val="l"/>
        <c:majorGridlines/>
        <c:numFmt formatCode="0%" sourceLinked="0"/>
        <c:majorTickMark val="out"/>
        <c:minorTickMark val="none"/>
        <c:tickLblPos val="nextTo"/>
        <c:spPr>
          <a:ln>
            <a:solidFill>
              <a:sysClr val="windowText" lastClr="000000"/>
            </a:solidFill>
          </a:ln>
        </c:spPr>
        <c:crossAx val="211678720"/>
        <c:crosses val="autoZero"/>
        <c:crossBetween val="midCat"/>
        <c:majorUnit val="0.2"/>
        <c:minorUnit val="2.0000000000000004E-2"/>
      </c:valAx>
      <c:valAx>
        <c:axId val="49214592"/>
        <c:scaling>
          <c:orientation val="minMax"/>
        </c:scaling>
        <c:delete val="1"/>
        <c:axPos val="r"/>
        <c:numFmt formatCode="0.00%" sourceLinked="1"/>
        <c:majorTickMark val="out"/>
        <c:minorTickMark val="none"/>
        <c:tickLblPos val="nextTo"/>
        <c:crossAx val="49216128"/>
        <c:crosses val="max"/>
        <c:crossBetween val="midCat"/>
      </c:valAx>
      <c:catAx>
        <c:axId val="49216128"/>
        <c:scaling>
          <c:orientation val="minMax"/>
        </c:scaling>
        <c:delete val="1"/>
        <c:axPos val="t"/>
        <c:numFmt formatCode="General" sourceLinked="1"/>
        <c:majorTickMark val="none"/>
        <c:minorTickMark val="none"/>
        <c:tickLblPos val="nextTo"/>
        <c:crossAx val="49214592"/>
        <c:crosses val="max"/>
        <c:auto val="1"/>
        <c:lblAlgn val="ctr"/>
        <c:lblOffset val="100"/>
        <c:noMultiLvlLbl val="0"/>
      </c:catAx>
      <c:spPr>
        <a:noFill/>
        <a:ln>
          <a:solidFill>
            <a:sysClr val="windowText" lastClr="000000"/>
          </a:solidFill>
        </a:ln>
      </c:spPr>
    </c:plotArea>
    <c:plotVisOnly val="1"/>
    <c:dispBlanksAs val="gap"/>
    <c:showDLblsOverMax val="0"/>
  </c:chart>
  <c:spPr>
    <a:ln w="12700">
      <a:solidFill>
        <a:sysClr val="windowText" lastClr="000000"/>
      </a:solidFill>
    </a:ln>
  </c:spPr>
  <c:printSettings>
    <c:headerFooter alignWithMargins="0"/>
    <c:pageMargins b="1" l="0.75" r="0.75" t="1" header="0.5" footer="0.5"/>
    <c:pageSetup paperSize="9" orientation="landscape" horizontalDpi="300" verticalDpi="300"/>
  </c:printSettings>
  <c:userShapes r:id="rId1"/>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8"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20</xdr:row>
      <xdr:rowOff>19050</xdr:rowOff>
    </xdr:from>
    <xdr:to>
      <xdr:col>0</xdr:col>
      <xdr:colOff>6734175</xdr:colOff>
      <xdr:row>20</xdr:row>
      <xdr:rowOff>2723596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8575" y="9620250"/>
          <a:ext cx="6705600" cy="2704546"/>
        </a:xfrm>
        <a:prstGeom prst="rect">
          <a:avLst/>
        </a:prstGeom>
      </xdr:spPr>
    </xdr:pic>
    <xdr:clientData/>
  </xdr:twoCellAnchor>
  <xdr:twoCellAnchor editAs="oneCell">
    <xdr:from>
      <xdr:col>0</xdr:col>
      <xdr:colOff>7715250</xdr:colOff>
      <xdr:row>0</xdr:row>
      <xdr:rowOff>28574</xdr:rowOff>
    </xdr:from>
    <xdr:to>
      <xdr:col>1</xdr:col>
      <xdr:colOff>0</xdr:colOff>
      <xdr:row>4</xdr:row>
      <xdr:rowOff>22847</xdr:rowOff>
    </xdr:to>
    <xdr:pic>
      <xdr:nvPicPr>
        <xdr:cNvPr id="3" name="Picture 2">
          <a:extLst>
            <a:ext uri="{FF2B5EF4-FFF2-40B4-BE49-F238E27FC236}">
              <a16:creationId xmlns:a16="http://schemas.microsoft.com/office/drawing/2014/main" id="{59B8D74B-851C-4402-867F-28282C1736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0" y="28574"/>
          <a:ext cx="1752600" cy="1232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14</xdr:row>
      <xdr:rowOff>19050</xdr:rowOff>
    </xdr:from>
    <xdr:to>
      <xdr:col>0</xdr:col>
      <xdr:colOff>6562725</xdr:colOff>
      <xdr:row>15</xdr:row>
      <xdr:rowOff>9525</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953250"/>
          <a:ext cx="6486525"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33</xdr:row>
      <xdr:rowOff>0</xdr:rowOff>
    </xdr:from>
    <xdr:to>
      <xdr:col>0</xdr:col>
      <xdr:colOff>8305801</xdr:colOff>
      <xdr:row>61</xdr:row>
      <xdr:rowOff>118533</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19078575"/>
          <a:ext cx="8305800" cy="5604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7</xdr:row>
      <xdr:rowOff>47625</xdr:rowOff>
    </xdr:from>
    <xdr:to>
      <xdr:col>0</xdr:col>
      <xdr:colOff>6753225</xdr:colOff>
      <xdr:row>7</xdr:row>
      <xdr:rowOff>2752171</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a:stretch>
          <a:fillRect/>
        </a:stretch>
      </xdr:blipFill>
      <xdr:spPr>
        <a:xfrm>
          <a:off x="47625" y="2609850"/>
          <a:ext cx="6705600" cy="2704546"/>
        </a:xfrm>
        <a:prstGeom prst="rect">
          <a:avLst/>
        </a:prstGeom>
      </xdr:spPr>
    </xdr:pic>
    <xdr:clientData/>
  </xdr:twoCellAnchor>
  <xdr:twoCellAnchor editAs="oneCell">
    <xdr:from>
      <xdr:col>0</xdr:col>
      <xdr:colOff>0</xdr:colOff>
      <xdr:row>17</xdr:row>
      <xdr:rowOff>142875</xdr:rowOff>
    </xdr:from>
    <xdr:to>
      <xdr:col>1</xdr:col>
      <xdr:colOff>9525</xdr:colOff>
      <xdr:row>17</xdr:row>
      <xdr:rowOff>1180171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0" y="9839325"/>
          <a:ext cx="8734425" cy="1037296"/>
        </a:xfrm>
        <a:prstGeom prst="rect">
          <a:avLst/>
        </a:prstGeom>
      </xdr:spPr>
    </xdr:pic>
    <xdr:clientData/>
  </xdr:twoCellAnchor>
  <xdr:twoCellAnchor editAs="oneCell">
    <xdr:from>
      <xdr:col>0</xdr:col>
      <xdr:colOff>7048500</xdr:colOff>
      <xdr:row>0</xdr:row>
      <xdr:rowOff>19050</xdr:rowOff>
    </xdr:from>
    <xdr:to>
      <xdr:col>0</xdr:col>
      <xdr:colOff>8715375</xdr:colOff>
      <xdr:row>4</xdr:row>
      <xdr:rowOff>3465</xdr:rowOff>
    </xdr:to>
    <xdr:pic>
      <xdr:nvPicPr>
        <xdr:cNvPr id="4" name="Picture 3">
          <a:extLst>
            <a:ext uri="{FF2B5EF4-FFF2-40B4-BE49-F238E27FC236}">
              <a16:creationId xmlns:a16="http://schemas.microsoft.com/office/drawing/2014/main" id="{5C27677B-B245-4570-A590-8B9E41EEBC7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048500" y="19050"/>
          <a:ext cx="1666875" cy="1070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4</xdr:col>
          <xdr:colOff>552450</xdr:colOff>
          <xdr:row>21</xdr:row>
          <xdr:rowOff>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GB" sz="800" b="0" i="0" u="none" strike="noStrike" baseline="0">
                  <a:solidFill>
                    <a:srgbClr val="000000"/>
                  </a:solidFill>
                  <a:latin typeface="Tahoma"/>
                  <a:ea typeface="Tahoma"/>
                  <a:cs typeface="Tahoma"/>
                </a:rPr>
                <a:t>Dewiswch Bartneriaeth Dysgu Oedolion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xdr:row>
          <xdr:rowOff>66676</xdr:rowOff>
        </xdr:from>
        <xdr:to>
          <xdr:col>3</xdr:col>
          <xdr:colOff>552450</xdr:colOff>
          <xdr:row>17</xdr:row>
          <xdr:rowOff>57150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542925" y="460376"/>
              <a:ext cx="1717675" cy="2943224"/>
              <a:chOff x="752475" y="571501"/>
              <a:chExt cx="3057525" cy="2847974"/>
            </a:xfrm>
          </xdr:grpSpPr>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752475" y="5715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Addysg Oedolion Cymru</a:t>
                </a:r>
              </a:p>
            </xdr:txBody>
          </xdr:sp>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752475" y="7620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Pen-Y-Bont Ar Ogwr</a:t>
                </a:r>
              </a:p>
            </xdr:txBody>
          </xdr:sp>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752475" y="952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Caerdydd A'r Fro</a:t>
                </a:r>
              </a:p>
            </xdr:txBody>
          </xdr:sp>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752475" y="1133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Sir Gaerfyrddin</a:t>
                </a:r>
              </a:p>
            </xdr:txBody>
          </xdr:sp>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752475" y="1323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Ceredigion</a:t>
                </a:r>
              </a:p>
            </xdr:txBody>
          </xdr:sp>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752475" y="1514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Csywllt Dysgu</a:t>
                </a:r>
              </a:p>
            </xdr:txBody>
          </xdr:sp>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752475" y="1714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DCiO Gogledd Ddwyrain Cymru</a:t>
                </a:r>
              </a:p>
            </xdr:txBody>
          </xdr:sp>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752475" y="1905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Gwent</a:t>
                </a:r>
              </a:p>
            </xdr:txBody>
          </xdr:sp>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752475" y="2095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Gwynedd A Môn</a:t>
                </a:r>
              </a:p>
            </xdr:txBody>
          </xdr:sp>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752475" y="2276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Merthyr Tudful</a:t>
                </a:r>
              </a:p>
            </xdr:txBody>
          </xdr:sp>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752475" y="2466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Castell-Nedd Port Talbot</a:t>
                </a:r>
              </a:p>
            </xdr:txBody>
          </xdr:sp>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752475" y="2657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Sir Benfro</a:t>
                </a:r>
              </a:p>
            </xdr:txBody>
          </xdr:sp>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752475" y="2857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Powys</a:t>
                </a:r>
              </a:p>
            </xdr:txBody>
          </xdr:sp>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752475" y="3048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Rhobdda Cynon Taf</a:t>
                </a:r>
              </a:p>
            </xdr:txBody>
          </xdr:sp>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752475" y="3228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Abertawe</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657225</xdr:colOff>
      <xdr:row>23</xdr:row>
      <xdr:rowOff>114300</xdr:rowOff>
    </xdr:from>
    <xdr:to>
      <xdr:col>12</xdr:col>
      <xdr:colOff>657225</xdr:colOff>
      <xdr:row>25</xdr:row>
      <xdr:rowOff>171450</xdr:rowOff>
    </xdr:to>
    <xdr:sp macro="" textlink="">
      <xdr:nvSpPr>
        <xdr:cNvPr id="2" name="Line 18">
          <a:extLst>
            <a:ext uri="{FF2B5EF4-FFF2-40B4-BE49-F238E27FC236}">
              <a16:creationId xmlns:a16="http://schemas.microsoft.com/office/drawing/2014/main" id="{00000000-0008-0000-0300-000002000000}"/>
            </a:ext>
          </a:extLst>
        </xdr:cNvPr>
        <xdr:cNvSpPr>
          <a:spLocks noChangeShapeType="1"/>
        </xdr:cNvSpPr>
      </xdr:nvSpPr>
      <xdr:spPr bwMode="auto">
        <a:xfrm>
          <a:off x="7439025" y="5267325"/>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209550</xdr:colOff>
      <xdr:row>1</xdr:row>
      <xdr:rowOff>9525</xdr:rowOff>
    </xdr:from>
    <xdr:to>
      <xdr:col>11</xdr:col>
      <xdr:colOff>219075</xdr:colOff>
      <xdr:row>18</xdr:row>
      <xdr:rowOff>309841</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0.86957</cdr:x>
      <cdr:y>0.91336</cdr:y>
    </cdr:from>
    <cdr:to>
      <cdr:x>0.99224</cdr:x>
      <cdr:y>0.97834</cdr:y>
    </cdr:to>
    <cdr:sp macro="" textlink="">
      <cdr:nvSpPr>
        <cdr:cNvPr id="2" name="TextBox 1"/>
        <cdr:cNvSpPr txBox="1"/>
      </cdr:nvSpPr>
      <cdr:spPr>
        <a:xfrm xmlns:a="http://schemas.openxmlformats.org/drawingml/2006/main">
          <a:off x="5334001" y="2409825"/>
          <a:ext cx="7524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0.69357</cdr:x>
      <cdr:y>0.9425</cdr:y>
    </cdr:from>
    <cdr:to>
      <cdr:x>0.76703</cdr:x>
      <cdr:y>0.94284</cdr:y>
    </cdr:to>
    <cdr:cxnSp macro="">
      <cdr:nvCxnSpPr>
        <cdr:cNvPr id="4" name="Straight Connector 3">
          <a:extLst xmlns:a="http://schemas.openxmlformats.org/drawingml/2006/main">
            <a:ext uri="{FF2B5EF4-FFF2-40B4-BE49-F238E27FC236}">
              <a16:creationId xmlns:a16="http://schemas.microsoft.com/office/drawing/2014/main" id="{401BD91D-B754-F8D8-6876-F0B6B22B9F8A}"/>
            </a:ext>
          </a:extLst>
        </cdr:cNvPr>
        <cdr:cNvCxnSpPr/>
      </cdr:nvCxnSpPr>
      <cdr:spPr>
        <a:xfrm xmlns:a="http://schemas.openxmlformats.org/drawingml/2006/main">
          <a:off x="6057900" y="3590925"/>
          <a:ext cx="641679" cy="1296"/>
        </a:xfrm>
        <a:prstGeom xmlns:a="http://schemas.openxmlformats.org/drawingml/2006/main" prst="line">
          <a:avLst/>
        </a:prstGeom>
        <a:ln xmlns:a="http://schemas.openxmlformats.org/drawingml/2006/main" w="1905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0.76588</cdr:x>
      <cdr:y>0.91241</cdr:y>
    </cdr:from>
    <cdr:to>
      <cdr:x>0.99237</cdr:x>
      <cdr:y>0.98148</cdr:y>
    </cdr:to>
    <cdr:sp macro="" textlink="">
      <cdr:nvSpPr>
        <cdr:cNvPr id="3" name="TextBox 2"/>
        <cdr:cNvSpPr txBox="1"/>
      </cdr:nvSpPr>
      <cdr:spPr>
        <a:xfrm xmlns:a="http://schemas.openxmlformats.org/drawingml/2006/main">
          <a:off x="6689548" y="3476282"/>
          <a:ext cx="1978202" cy="263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latin typeface="Arial" panose="020B0604020202020204" pitchFamily="34" charset="0"/>
              <a:cs typeface="Arial" panose="020B0604020202020204" pitchFamily="34" charset="0"/>
            </a:rPr>
            <a:t>2023/24 Cyfradd Llwyddiant Sector</a:t>
          </a:r>
        </a:p>
      </cdr:txBody>
    </cdr:sp>
  </cdr:relSizeAnchor>
</c:userShapes>
</file>

<file path=xl/drawings/drawing6.xml><?xml version="1.0" encoding="utf-8"?>
<xdr:wsDr xmlns:xdr="http://schemas.openxmlformats.org/drawingml/2006/spreadsheetDrawing" xmlns:a="http://schemas.openxmlformats.org/drawingml/2006/main">
  <xdr:twoCellAnchor>
    <xdr:from>
      <xdr:col>13</xdr:col>
      <xdr:colOff>333374</xdr:colOff>
      <xdr:row>19</xdr:row>
      <xdr:rowOff>161924</xdr:rowOff>
    </xdr:from>
    <xdr:to>
      <xdr:col>15</xdr:col>
      <xdr:colOff>304799</xdr:colOff>
      <xdr:row>19</xdr:row>
      <xdr:rowOff>161925</xdr:rowOff>
    </xdr:to>
    <xdr:sp macro="" textlink="">
      <xdr:nvSpPr>
        <xdr:cNvPr id="2" name="Line 18">
          <a:extLst>
            <a:ext uri="{FF2B5EF4-FFF2-40B4-BE49-F238E27FC236}">
              <a16:creationId xmlns:a16="http://schemas.microsoft.com/office/drawing/2014/main" id="{00000000-0008-0000-0400-000002000000}"/>
            </a:ext>
          </a:extLst>
        </xdr:cNvPr>
        <xdr:cNvSpPr>
          <a:spLocks noChangeShapeType="1"/>
        </xdr:cNvSpPr>
      </xdr:nvSpPr>
      <xdr:spPr bwMode="auto">
        <a:xfrm>
          <a:off x="8705849" y="3686174"/>
          <a:ext cx="1209675"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31"/>
  <sheetViews>
    <sheetView showGridLines="0" tabSelected="1" view="pageBreakPreview" zoomScale="80" zoomScaleNormal="100" zoomScaleSheetLayoutView="80" workbookViewId="0">
      <selection activeCell="A11" sqref="A11"/>
    </sheetView>
  </sheetViews>
  <sheetFormatPr defaultColWidth="8.84375" defaultRowHeight="15.5"/>
  <cols>
    <col min="1" max="1" width="114.69140625" style="100" customWidth="1"/>
    <col min="2" max="16384" width="8.84375" style="100"/>
  </cols>
  <sheetData>
    <row r="1" spans="1:1" ht="20">
      <c r="A1" s="119" t="s">
        <v>0</v>
      </c>
    </row>
    <row r="2" spans="1:1">
      <c r="A2" s="126" t="s">
        <v>182</v>
      </c>
    </row>
    <row r="3" spans="1:1">
      <c r="A3" s="120" t="s">
        <v>1</v>
      </c>
    </row>
    <row r="4" spans="1:1" ht="46.5" customHeight="1">
      <c r="A4" s="121" t="s">
        <v>2</v>
      </c>
    </row>
    <row r="5" spans="1:1" ht="36" customHeight="1">
      <c r="A5" s="132" t="s">
        <v>3</v>
      </c>
    </row>
    <row r="6" spans="1:1" ht="31.5" customHeight="1">
      <c r="A6" s="121" t="s">
        <v>4</v>
      </c>
    </row>
    <row r="7" spans="1:1" ht="62">
      <c r="A7" s="132" t="s">
        <v>5</v>
      </c>
    </row>
    <row r="8" spans="1:1" ht="62">
      <c r="A8" s="120" t="s">
        <v>6</v>
      </c>
    </row>
    <row r="9" spans="1:1" ht="30" customHeight="1">
      <c r="A9" s="121" t="s">
        <v>7</v>
      </c>
    </row>
    <row r="10" spans="1:1">
      <c r="A10" s="122" t="s">
        <v>8</v>
      </c>
    </row>
    <row r="11" spans="1:1" ht="31">
      <c r="A11" s="123" t="s">
        <v>9</v>
      </c>
    </row>
    <row r="12" spans="1:1" ht="31">
      <c r="A12" s="123" t="s">
        <v>10</v>
      </c>
    </row>
    <row r="13" spans="1:1" ht="31">
      <c r="A13" s="124" t="s">
        <v>11</v>
      </c>
    </row>
    <row r="14" spans="1:1" ht="34.5" customHeight="1">
      <c r="A14" s="132" t="s">
        <v>12</v>
      </c>
    </row>
    <row r="15" spans="1:1">
      <c r="A15" s="132" t="s">
        <v>13</v>
      </c>
    </row>
    <row r="16" spans="1:1" ht="31">
      <c r="A16" s="124" t="s">
        <v>14</v>
      </c>
    </row>
    <row r="17" spans="1:1" ht="31">
      <c r="A17" s="124" t="s">
        <v>15</v>
      </c>
    </row>
    <row r="18" spans="1:1" ht="31">
      <c r="A18" s="124" t="s">
        <v>16</v>
      </c>
    </row>
    <row r="19" spans="1:1" ht="20.25" customHeight="1">
      <c r="A19" s="125" t="s">
        <v>17</v>
      </c>
    </row>
    <row r="20" spans="1:1" ht="24.75" customHeight="1">
      <c r="A20" s="132" t="s">
        <v>18</v>
      </c>
    </row>
    <row r="21" spans="1:1" ht="261" customHeight="1">
      <c r="A21" s="132" t="s">
        <v>19</v>
      </c>
    </row>
    <row r="22" spans="1:1" ht="27.75" customHeight="1">
      <c r="A22" s="125" t="s">
        <v>20</v>
      </c>
    </row>
    <row r="23" spans="1:1" ht="31">
      <c r="A23" s="132" t="s">
        <v>21</v>
      </c>
    </row>
    <row r="24" spans="1:1" ht="62">
      <c r="A24" s="132" t="s">
        <v>22</v>
      </c>
    </row>
    <row r="25" spans="1:1" ht="31.5" customHeight="1">
      <c r="A25" s="125" t="s">
        <v>23</v>
      </c>
    </row>
    <row r="26" spans="1:1" ht="77.5">
      <c r="A26" s="132" t="s">
        <v>24</v>
      </c>
    </row>
    <row r="27" spans="1:1" ht="52.5" customHeight="1">
      <c r="A27" s="132" t="s">
        <v>25</v>
      </c>
    </row>
    <row r="28" spans="1:1" ht="50.25" customHeight="1">
      <c r="A28" s="132" t="s">
        <v>26</v>
      </c>
    </row>
    <row r="29" spans="1:1" ht="23.25" customHeight="1">
      <c r="A29" s="121" t="s">
        <v>27</v>
      </c>
    </row>
    <row r="30" spans="1:1" ht="31">
      <c r="A30" s="132" t="s">
        <v>28</v>
      </c>
    </row>
    <row r="31" spans="1:1">
      <c r="A31" s="132" t="s">
        <v>180</v>
      </c>
    </row>
  </sheetData>
  <sheetProtection selectLockedCells="1" selectUnlockedCells="1"/>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68"/>
  <sheetViews>
    <sheetView showGridLines="0" view="pageBreakPreview" zoomScaleNormal="100" zoomScaleSheetLayoutView="100" workbookViewId="0"/>
  </sheetViews>
  <sheetFormatPr defaultColWidth="8.84375" defaultRowHeight="15.5"/>
  <cols>
    <col min="1" max="1" width="101.765625" style="100" customWidth="1"/>
    <col min="2" max="16384" width="8.84375" style="100"/>
  </cols>
  <sheetData>
    <row r="1" spans="1:1" ht="20">
      <c r="A1" s="119" t="s">
        <v>29</v>
      </c>
    </row>
    <row r="2" spans="1:1">
      <c r="A2" s="132" t="s">
        <v>30</v>
      </c>
    </row>
    <row r="3" spans="1:1">
      <c r="A3" s="132" t="s">
        <v>31</v>
      </c>
    </row>
    <row r="4" spans="1:1" ht="35.25" customHeight="1">
      <c r="A4" s="126" t="s">
        <v>32</v>
      </c>
    </row>
    <row r="5" spans="1:1" ht="62">
      <c r="A5" s="132" t="s">
        <v>33</v>
      </c>
    </row>
    <row r="6" spans="1:1" ht="55.5" customHeight="1">
      <c r="A6" s="132" t="s">
        <v>34</v>
      </c>
    </row>
    <row r="7" spans="1:1">
      <c r="A7" s="126" t="s">
        <v>35</v>
      </c>
    </row>
    <row r="8" spans="1:1" ht="217.5" customHeight="1">
      <c r="A8" s="126"/>
    </row>
    <row r="9" spans="1:1" ht="31">
      <c r="A9" s="120" t="s">
        <v>36</v>
      </c>
    </row>
    <row r="10" spans="1:1">
      <c r="A10" s="120" t="s">
        <v>37</v>
      </c>
    </row>
    <row r="11" spans="1:1">
      <c r="A11" s="127" t="s">
        <v>38</v>
      </c>
    </row>
    <row r="12" spans="1:1">
      <c r="A12" s="127" t="s">
        <v>39</v>
      </c>
    </row>
    <row r="13" spans="1:1" ht="31">
      <c r="A13" s="120" t="s">
        <v>40</v>
      </c>
    </row>
    <row r="14" spans="1:1" ht="20.25" customHeight="1">
      <c r="A14" s="120" t="s">
        <v>41</v>
      </c>
    </row>
    <row r="15" spans="1:1" ht="159.75" customHeight="1">
      <c r="A15" s="128"/>
    </row>
    <row r="16" spans="1:1" ht="31">
      <c r="A16" s="133" t="s">
        <v>42</v>
      </c>
    </row>
    <row r="17" spans="1:1" ht="22.5" customHeight="1">
      <c r="A17" s="126" t="s">
        <v>43</v>
      </c>
    </row>
    <row r="18" spans="1:1" ht="106.5" customHeight="1">
      <c r="A18" s="129"/>
    </row>
    <row r="19" spans="1:1">
      <c r="A19" s="130" t="s">
        <v>44</v>
      </c>
    </row>
    <row r="20" spans="1:1" ht="62">
      <c r="A20" s="132" t="s">
        <v>45</v>
      </c>
    </row>
    <row r="21" spans="1:1" ht="24" customHeight="1">
      <c r="A21" s="130" t="s">
        <v>46</v>
      </c>
    </row>
    <row r="22" spans="1:1">
      <c r="A22" s="120" t="s">
        <v>47</v>
      </c>
    </row>
    <row r="23" spans="1:1">
      <c r="A23" s="134" t="s">
        <v>48</v>
      </c>
    </row>
    <row r="24" spans="1:1">
      <c r="A24" s="134" t="s">
        <v>49</v>
      </c>
    </row>
    <row r="25" spans="1:1">
      <c r="A25" s="134" t="s">
        <v>50</v>
      </c>
    </row>
    <row r="26" spans="1:1">
      <c r="A26" s="134" t="s">
        <v>51</v>
      </c>
    </row>
    <row r="27" spans="1:1">
      <c r="A27" s="134" t="s">
        <v>52</v>
      </c>
    </row>
    <row r="28" spans="1:1" ht="33.75" customHeight="1">
      <c r="A28" s="120" t="s">
        <v>53</v>
      </c>
    </row>
    <row r="29" spans="1:1" ht="22.5" customHeight="1">
      <c r="A29" s="130" t="s">
        <v>54</v>
      </c>
    </row>
    <row r="30" spans="1:1" ht="77.5">
      <c r="A30" s="132" t="s">
        <v>55</v>
      </c>
    </row>
    <row r="31" spans="1:1" ht="23.25" customHeight="1">
      <c r="A31" s="130" t="s">
        <v>56</v>
      </c>
    </row>
    <row r="32" spans="1:1" ht="62">
      <c r="A32" s="132" t="s">
        <v>57</v>
      </c>
    </row>
    <row r="33" spans="1:1" ht="24.75" customHeight="1">
      <c r="A33" s="126" t="s">
        <v>58</v>
      </c>
    </row>
    <row r="34" spans="1:1">
      <c r="A34" s="129"/>
    </row>
    <row r="35" spans="1:1">
      <c r="A35" s="129"/>
    </row>
    <row r="36" spans="1:1">
      <c r="A36" s="129"/>
    </row>
    <row r="37" spans="1:1">
      <c r="A37" s="129"/>
    </row>
    <row r="38" spans="1:1">
      <c r="A38" s="129"/>
    </row>
    <row r="39" spans="1:1">
      <c r="A39" s="129"/>
    </row>
    <row r="40" spans="1:1">
      <c r="A40" s="129"/>
    </row>
    <row r="41" spans="1:1">
      <c r="A41" s="129"/>
    </row>
    <row r="42" spans="1:1">
      <c r="A42" s="129"/>
    </row>
    <row r="43" spans="1:1">
      <c r="A43" s="129"/>
    </row>
    <row r="44" spans="1:1">
      <c r="A44" s="129"/>
    </row>
    <row r="45" spans="1:1">
      <c r="A45" s="129"/>
    </row>
    <row r="46" spans="1:1">
      <c r="A46" s="129"/>
    </row>
    <row r="47" spans="1:1">
      <c r="A47" s="129"/>
    </row>
    <row r="48" spans="1:1">
      <c r="A48" s="129"/>
    </row>
    <row r="49" spans="1:1">
      <c r="A49" s="128"/>
    </row>
    <row r="50" spans="1:1">
      <c r="A50" s="128"/>
    </row>
    <row r="51" spans="1:1">
      <c r="A51" s="128"/>
    </row>
    <row r="52" spans="1:1">
      <c r="A52" s="128"/>
    </row>
    <row r="53" spans="1:1">
      <c r="A53" s="128"/>
    </row>
    <row r="54" spans="1:1">
      <c r="A54" s="128"/>
    </row>
    <row r="55" spans="1:1">
      <c r="A55" s="128"/>
    </row>
    <row r="56" spans="1:1">
      <c r="A56" s="128"/>
    </row>
    <row r="57" spans="1:1">
      <c r="A57" s="128"/>
    </row>
    <row r="58" spans="1:1">
      <c r="A58" s="128"/>
    </row>
    <row r="59" spans="1:1">
      <c r="A59" s="128"/>
    </row>
    <row r="60" spans="1:1">
      <c r="A60" s="128"/>
    </row>
    <row r="61" spans="1:1">
      <c r="A61" s="129"/>
    </row>
    <row r="62" spans="1:1">
      <c r="A62" s="129"/>
    </row>
    <row r="63" spans="1:1" ht="18" customHeight="1">
      <c r="A63" s="133" t="s">
        <v>59</v>
      </c>
    </row>
    <row r="64" spans="1:1" ht="50.25" customHeight="1">
      <c r="A64" s="131" t="s">
        <v>60</v>
      </c>
    </row>
    <row r="65" spans="1:1" ht="68.25" customHeight="1">
      <c r="A65" s="131" t="s">
        <v>61</v>
      </c>
    </row>
    <row r="66" spans="1:1" ht="31">
      <c r="A66" s="120" t="s">
        <v>62</v>
      </c>
    </row>
    <row r="67" spans="1:1">
      <c r="A67" s="132" t="s">
        <v>63</v>
      </c>
    </row>
    <row r="68" spans="1:1" ht="19.5" customHeight="1">
      <c r="A68" s="132" t="s">
        <v>181</v>
      </c>
    </row>
  </sheetData>
  <sheetProtection selectLockedCells="1" selectUnlockedCells="1"/>
  <pageMargins left="0.7" right="0.7" top="0.75" bottom="0.75" header="0.3" footer="0.3"/>
  <pageSetup paperSize="9" orientation="portrait" horizontalDpi="300" verticalDpi="300" r:id="rId1"/>
  <rowBreaks count="2" manualBreakCount="2">
    <brk id="13" max="16383" man="1"/>
    <brk id="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showGridLines="0" workbookViewId="0">
      <selection activeCell="E12" sqref="E12"/>
    </sheetView>
  </sheetViews>
  <sheetFormatPr defaultColWidth="0" defaultRowHeight="15.5" zeroHeight="1"/>
  <cols>
    <col min="1" max="1" width="3" style="78" customWidth="1"/>
    <col min="2" max="5" width="8.84375" style="78" customWidth="1"/>
    <col min="6" max="11" width="0" style="78" hidden="1" customWidth="1"/>
    <col min="12" max="16384" width="8.84375" style="78" hidden="1"/>
  </cols>
  <sheetData>
    <row r="1" spans="1:10">
      <c r="A1" s="79"/>
      <c r="B1" s="79"/>
      <c r="C1" s="79"/>
      <c r="D1" s="79"/>
      <c r="E1" s="79"/>
    </row>
    <row r="2" spans="1:10">
      <c r="A2" s="79"/>
      <c r="B2" s="79"/>
      <c r="C2" s="79"/>
      <c r="D2" s="79"/>
      <c r="E2" s="79"/>
      <c r="J2" s="81"/>
    </row>
    <row r="3" spans="1:10">
      <c r="A3" s="79"/>
      <c r="B3" s="79"/>
      <c r="C3" s="79"/>
      <c r="D3" s="79"/>
      <c r="E3" s="79"/>
      <c r="J3" s="80"/>
    </row>
    <row r="4" spans="1:10">
      <c r="A4" s="79"/>
      <c r="B4" s="79"/>
      <c r="C4" s="79"/>
      <c r="D4" s="79"/>
      <c r="E4" s="79"/>
      <c r="J4" s="80"/>
    </row>
    <row r="5" spans="1:10">
      <c r="A5" s="79"/>
      <c r="B5" s="79"/>
      <c r="C5" s="79"/>
      <c r="D5" s="79"/>
      <c r="E5" s="79"/>
      <c r="J5" s="81"/>
    </row>
    <row r="6" spans="1:10">
      <c r="A6" s="79"/>
      <c r="B6" s="79"/>
      <c r="C6" s="79"/>
      <c r="D6" s="79"/>
      <c r="E6" s="79"/>
      <c r="J6" s="80"/>
    </row>
    <row r="7" spans="1:10">
      <c r="A7" s="79"/>
      <c r="B7" s="79"/>
      <c r="C7" s="79"/>
      <c r="D7" s="79"/>
      <c r="E7" s="79"/>
      <c r="J7" s="80"/>
    </row>
    <row r="8" spans="1:10">
      <c r="A8" s="79"/>
      <c r="B8" s="79"/>
      <c r="C8" s="79"/>
      <c r="D8" s="79"/>
      <c r="E8" s="79"/>
      <c r="J8" s="80"/>
    </row>
    <row r="9" spans="1:10">
      <c r="A9" s="79"/>
      <c r="B9" s="79"/>
      <c r="C9" s="79"/>
      <c r="D9" s="79"/>
      <c r="E9" s="79"/>
      <c r="J9" s="80"/>
    </row>
    <row r="10" spans="1:10">
      <c r="A10" s="79"/>
      <c r="B10" s="79"/>
      <c r="C10" s="79"/>
      <c r="D10" s="79"/>
      <c r="E10" s="79"/>
      <c r="J10" s="80"/>
    </row>
    <row r="11" spans="1:10">
      <c r="A11" s="79"/>
      <c r="B11" s="79"/>
      <c r="C11" s="79"/>
      <c r="D11" s="79"/>
      <c r="E11" s="79"/>
      <c r="J11" s="80"/>
    </row>
    <row r="12" spans="1:10">
      <c r="A12" s="79"/>
      <c r="B12" s="79"/>
      <c r="C12" s="79"/>
      <c r="D12" s="79"/>
      <c r="E12" s="79"/>
      <c r="J12" s="80"/>
    </row>
    <row r="13" spans="1:10">
      <c r="A13" s="79"/>
      <c r="B13" s="79"/>
      <c r="C13" s="79"/>
      <c r="D13" s="79"/>
      <c r="E13" s="79"/>
      <c r="J13" s="80"/>
    </row>
    <row r="14" spans="1:10">
      <c r="A14" s="79"/>
      <c r="B14" s="79"/>
      <c r="C14" s="79"/>
      <c r="D14" s="79"/>
      <c r="E14" s="79"/>
      <c r="J14" s="80"/>
    </row>
    <row r="15" spans="1:10">
      <c r="A15" s="79"/>
      <c r="B15" s="79"/>
      <c r="C15" s="79"/>
      <c r="D15" s="79"/>
      <c r="E15" s="79"/>
      <c r="J15" s="80"/>
    </row>
    <row r="16" spans="1:10">
      <c r="A16" s="79"/>
      <c r="B16" s="79"/>
      <c r="C16" s="79"/>
      <c r="D16" s="79"/>
      <c r="E16" s="79"/>
      <c r="J16" s="80"/>
    </row>
    <row r="17" spans="1:10">
      <c r="A17" s="79"/>
      <c r="B17" s="79"/>
      <c r="C17" s="79"/>
      <c r="D17" s="79"/>
      <c r="E17" s="79"/>
      <c r="J17" s="80"/>
    </row>
    <row r="18" spans="1:10">
      <c r="A18" s="79"/>
      <c r="B18" s="79"/>
      <c r="C18" s="79"/>
      <c r="D18" s="79"/>
      <c r="E18" s="79"/>
      <c r="J18" s="80"/>
    </row>
    <row r="19" spans="1:10">
      <c r="A19" s="79"/>
      <c r="B19" s="79"/>
      <c r="C19" s="79"/>
      <c r="D19" s="79"/>
      <c r="E19" s="79"/>
    </row>
    <row r="20" spans="1:10">
      <c r="A20" s="79"/>
      <c r="B20" s="79"/>
      <c r="C20" s="79"/>
      <c r="D20" s="79"/>
      <c r="E20" s="79"/>
    </row>
    <row r="21" spans="1:10">
      <c r="A21" s="79"/>
      <c r="B21" s="79"/>
      <c r="C21" s="79"/>
      <c r="D21" s="79"/>
      <c r="E21" s="79"/>
    </row>
    <row r="22" spans="1:10" ht="8.25" customHeight="1">
      <c r="A22" s="79"/>
      <c r="B22" s="79"/>
      <c r="C22" s="79"/>
      <c r="D22" s="79"/>
      <c r="E22" s="79"/>
    </row>
    <row r="23" spans="1:10">
      <c r="A23" s="174" t="s">
        <v>64</v>
      </c>
      <c r="B23" s="174"/>
      <c r="C23" s="174"/>
      <c r="D23" s="174"/>
      <c r="E23" s="174"/>
    </row>
    <row r="24" spans="1:10">
      <c r="A24" s="174"/>
      <c r="B24" s="174"/>
      <c r="C24" s="174"/>
      <c r="D24" s="174"/>
      <c r="E24" s="174"/>
    </row>
    <row r="25" spans="1:10" hidden="1">
      <c r="A25" s="79"/>
      <c r="B25" s="79"/>
      <c r="C25" s="79"/>
      <c r="D25" s="79"/>
      <c r="E25" s="79"/>
    </row>
    <row r="26" spans="1:10" hidden="1">
      <c r="A26" s="79"/>
      <c r="B26" s="79"/>
      <c r="C26" s="79"/>
      <c r="D26" s="79"/>
      <c r="E26" s="79"/>
    </row>
    <row r="27" spans="1:10" hidden="1">
      <c r="A27" s="79"/>
      <c r="B27" s="79"/>
      <c r="C27" s="79"/>
      <c r="D27" s="79"/>
      <c r="E27" s="79"/>
    </row>
  </sheetData>
  <sheetProtection sheet="1" objects="1" scenarios="1" selectLockedCells="1" selectUnlockedCells="1"/>
  <mergeCells count="1">
    <mergeCell ref="A23:E2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xdr:col>
                    <xdr:colOff>0</xdr:colOff>
                    <xdr:row>1</xdr:row>
                    <xdr:rowOff>0</xdr:rowOff>
                  </from>
                  <to>
                    <xdr:col>4</xdr:col>
                    <xdr:colOff>552450</xdr:colOff>
                    <xdr:row>21</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298450</xdr:colOff>
                    <xdr:row>2</xdr:row>
                    <xdr:rowOff>69850</xdr:rowOff>
                  </from>
                  <to>
                    <xdr:col>3</xdr:col>
                    <xdr:colOff>552450</xdr:colOff>
                    <xdr:row>3</xdr:row>
                    <xdr:rowOff>69850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xdr:col>
                    <xdr:colOff>298450</xdr:colOff>
                    <xdr:row>3</xdr:row>
                    <xdr:rowOff>69850</xdr:rowOff>
                  </from>
                  <to>
                    <xdr:col>3</xdr:col>
                    <xdr:colOff>552450</xdr:colOff>
                    <xdr:row>4</xdr:row>
                    <xdr:rowOff>69850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1</xdr:col>
                    <xdr:colOff>298450</xdr:colOff>
                    <xdr:row>4</xdr:row>
                    <xdr:rowOff>69850</xdr:rowOff>
                  </from>
                  <to>
                    <xdr:col>3</xdr:col>
                    <xdr:colOff>552450</xdr:colOff>
                    <xdr:row>5</xdr:row>
                    <xdr:rowOff>69850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1</xdr:col>
                    <xdr:colOff>298450</xdr:colOff>
                    <xdr:row>5</xdr:row>
                    <xdr:rowOff>57150</xdr:rowOff>
                  </from>
                  <to>
                    <xdr:col>3</xdr:col>
                    <xdr:colOff>552450</xdr:colOff>
                    <xdr:row>6</xdr:row>
                    <xdr:rowOff>57150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1</xdr:col>
                    <xdr:colOff>298450</xdr:colOff>
                    <xdr:row>6</xdr:row>
                    <xdr:rowOff>57150</xdr:rowOff>
                  </from>
                  <to>
                    <xdr:col>3</xdr:col>
                    <xdr:colOff>552450</xdr:colOff>
                    <xdr:row>7</xdr:row>
                    <xdr:rowOff>57150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1</xdr:col>
                    <xdr:colOff>298450</xdr:colOff>
                    <xdr:row>7</xdr:row>
                    <xdr:rowOff>57150</xdr:rowOff>
                  </from>
                  <to>
                    <xdr:col>3</xdr:col>
                    <xdr:colOff>552450</xdr:colOff>
                    <xdr:row>8</xdr:row>
                    <xdr:rowOff>57150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xdr:col>
                    <xdr:colOff>298450</xdr:colOff>
                    <xdr:row>8</xdr:row>
                    <xdr:rowOff>69850</xdr:rowOff>
                  </from>
                  <to>
                    <xdr:col>3</xdr:col>
                    <xdr:colOff>552450</xdr:colOff>
                    <xdr:row>9</xdr:row>
                    <xdr:rowOff>69850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xdr:col>
                    <xdr:colOff>298450</xdr:colOff>
                    <xdr:row>9</xdr:row>
                    <xdr:rowOff>69850</xdr:rowOff>
                  </from>
                  <to>
                    <xdr:col>3</xdr:col>
                    <xdr:colOff>552450</xdr:colOff>
                    <xdr:row>10</xdr:row>
                    <xdr:rowOff>69850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1</xdr:col>
                    <xdr:colOff>298450</xdr:colOff>
                    <xdr:row>10</xdr:row>
                    <xdr:rowOff>69850</xdr:rowOff>
                  </from>
                  <to>
                    <xdr:col>3</xdr:col>
                    <xdr:colOff>552450</xdr:colOff>
                    <xdr:row>11</xdr:row>
                    <xdr:rowOff>69850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1</xdr:col>
                    <xdr:colOff>298450</xdr:colOff>
                    <xdr:row>11</xdr:row>
                    <xdr:rowOff>57150</xdr:rowOff>
                  </from>
                  <to>
                    <xdr:col>3</xdr:col>
                    <xdr:colOff>552450</xdr:colOff>
                    <xdr:row>12</xdr:row>
                    <xdr:rowOff>57150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xdr:col>
                    <xdr:colOff>298450</xdr:colOff>
                    <xdr:row>12</xdr:row>
                    <xdr:rowOff>57150</xdr:rowOff>
                  </from>
                  <to>
                    <xdr:col>3</xdr:col>
                    <xdr:colOff>552450</xdr:colOff>
                    <xdr:row>13</xdr:row>
                    <xdr:rowOff>57150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xdr:col>
                    <xdr:colOff>298450</xdr:colOff>
                    <xdr:row>13</xdr:row>
                    <xdr:rowOff>57150</xdr:rowOff>
                  </from>
                  <to>
                    <xdr:col>3</xdr:col>
                    <xdr:colOff>552450</xdr:colOff>
                    <xdr:row>14</xdr:row>
                    <xdr:rowOff>57150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1</xdr:col>
                    <xdr:colOff>298450</xdr:colOff>
                    <xdr:row>14</xdr:row>
                    <xdr:rowOff>69850</xdr:rowOff>
                  </from>
                  <to>
                    <xdr:col>3</xdr:col>
                    <xdr:colOff>552450</xdr:colOff>
                    <xdr:row>15</xdr:row>
                    <xdr:rowOff>69850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1</xdr:col>
                    <xdr:colOff>298450</xdr:colOff>
                    <xdr:row>15</xdr:row>
                    <xdr:rowOff>69850</xdr:rowOff>
                  </from>
                  <to>
                    <xdr:col>3</xdr:col>
                    <xdr:colOff>552450</xdr:colOff>
                    <xdr:row>16</xdr:row>
                    <xdr:rowOff>69850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1</xdr:col>
                    <xdr:colOff>298450</xdr:colOff>
                    <xdr:row>16</xdr:row>
                    <xdr:rowOff>57150</xdr:rowOff>
                  </from>
                  <to>
                    <xdr:col>3</xdr:col>
                    <xdr:colOff>552450</xdr:colOff>
                    <xdr:row>17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8"/>
  <sheetViews>
    <sheetView showGridLines="0" view="pageBreakPreview" zoomScaleNormal="100" zoomScaleSheetLayoutView="100" workbookViewId="0"/>
  </sheetViews>
  <sheetFormatPr defaultRowHeight="15.5"/>
  <cols>
    <col min="1" max="1" width="17.07421875" customWidth="1"/>
    <col min="2" max="2" width="1.765625" customWidth="1"/>
    <col min="3" max="3" width="7.69140625" customWidth="1"/>
    <col min="4" max="4" width="1.765625" customWidth="1"/>
    <col min="5" max="5" width="7.765625" customWidth="1"/>
    <col min="6" max="6" width="1.765625" customWidth="1"/>
    <col min="7" max="7" width="7.765625" customWidth="1"/>
    <col min="8" max="8" width="6.23046875" customWidth="1"/>
    <col min="9" max="9" width="51.53515625" customWidth="1"/>
    <col min="10" max="10" width="1.4609375" customWidth="1"/>
    <col min="11" max="11" width="8" customWidth="1"/>
    <col min="12" max="12" width="3.765625" customWidth="1"/>
    <col min="13" max="13" width="14.07421875" customWidth="1"/>
    <col min="14" max="14" width="1.23046875" customWidth="1"/>
    <col min="15" max="15" width="14.4609375" customWidth="1"/>
    <col min="16" max="16" width="7" customWidth="1"/>
  </cols>
  <sheetData>
    <row r="1" spans="1:20" ht="21.75" customHeight="1">
      <c r="A1" s="1" t="str">
        <f>VLOOKUP(Providers!$A$18,Providers!$A$1:$C$16,2,FALSE)</f>
        <v>PARTNERIAETH DYSGU OEDOLION YN Y GYMUNED: ADDYSG OEDOLION CYMRU</v>
      </c>
      <c r="B1" s="1"/>
      <c r="C1" s="1"/>
      <c r="D1" s="1"/>
      <c r="E1" s="1"/>
      <c r="F1" s="1"/>
      <c r="G1" s="1"/>
      <c r="H1" s="1"/>
      <c r="I1" s="1"/>
      <c r="J1" s="1"/>
      <c r="K1" s="1"/>
      <c r="L1" s="1"/>
      <c r="M1" s="1"/>
      <c r="N1" s="1"/>
      <c r="O1" s="1"/>
    </row>
    <row r="2" spans="1:20" ht="15" customHeight="1">
      <c r="A2" s="35"/>
      <c r="B2" s="35"/>
      <c r="C2" s="35"/>
      <c r="D2" s="35"/>
      <c r="E2" s="36"/>
      <c r="F2" s="36"/>
      <c r="G2" s="36"/>
      <c r="H2" s="36"/>
      <c r="I2" s="36"/>
      <c r="J2" s="36"/>
      <c r="K2" s="36"/>
      <c r="L2" s="36"/>
      <c r="M2" s="36"/>
      <c r="N2" s="36"/>
      <c r="O2" s="36"/>
      <c r="P2" s="37"/>
    </row>
    <row r="3" spans="1:20" ht="15" customHeight="1">
      <c r="A3" s="2"/>
      <c r="B3" s="2" t="str">
        <f>VLOOKUP(Providers!$A$18,Providers!$A$1:$C$16,3,FALSE)</f>
        <v>F0009040</v>
      </c>
      <c r="C3" s="2"/>
      <c r="D3" s="2"/>
      <c r="E3" s="37"/>
      <c r="F3" s="37"/>
      <c r="G3" s="37"/>
      <c r="H3" s="37"/>
      <c r="I3" s="37"/>
      <c r="J3" s="37"/>
      <c r="K3" s="37"/>
      <c r="L3" s="36"/>
      <c r="M3" s="36"/>
      <c r="N3" s="36"/>
      <c r="O3" s="36"/>
      <c r="P3" s="37"/>
    </row>
    <row r="4" spans="1:20" ht="15" customHeight="1">
      <c r="A4" s="2"/>
      <c r="B4" s="82"/>
      <c r="C4" s="82" t="s">
        <v>65</v>
      </c>
      <c r="D4" s="82" t="s">
        <v>66</v>
      </c>
      <c r="E4" s="82" t="s">
        <v>67</v>
      </c>
      <c r="F4" s="82" t="s">
        <v>68</v>
      </c>
      <c r="G4" s="82" t="s">
        <v>69</v>
      </c>
      <c r="H4" s="82" t="s">
        <v>70</v>
      </c>
      <c r="I4" s="82" t="s">
        <v>71</v>
      </c>
      <c r="J4" s="82" t="s">
        <v>72</v>
      </c>
      <c r="K4" s="82"/>
      <c r="L4" s="36"/>
      <c r="M4" s="36"/>
      <c r="N4" s="36"/>
      <c r="O4" s="36"/>
      <c r="P4" s="37"/>
    </row>
    <row r="5" spans="1:20" ht="15" customHeight="1">
      <c r="A5" s="2"/>
      <c r="B5" s="82"/>
      <c r="C5" s="83">
        <v>0.87</v>
      </c>
      <c r="D5" s="82"/>
      <c r="E5" s="82"/>
      <c r="F5" s="82"/>
      <c r="G5" s="82"/>
      <c r="H5" s="82"/>
      <c r="I5" s="82"/>
      <c r="J5" s="82"/>
      <c r="K5" s="82"/>
      <c r="L5" s="36"/>
      <c r="M5" s="37"/>
      <c r="N5" s="37"/>
      <c r="O5" s="37"/>
      <c r="P5" s="37"/>
    </row>
    <row r="6" spans="1:20" ht="15" customHeight="1">
      <c r="A6" s="38"/>
      <c r="B6" s="84"/>
      <c r="C6" s="85"/>
      <c r="D6" s="86">
        <f>VLOOKUP($B$3,Data!$A$1:$J$17,2,FALSE)</f>
        <v>0.96</v>
      </c>
      <c r="E6" s="82"/>
      <c r="F6" s="82"/>
      <c r="G6" s="82"/>
      <c r="H6" s="82"/>
      <c r="I6" s="82"/>
      <c r="J6" s="82"/>
      <c r="K6" s="82"/>
      <c r="L6" s="40"/>
      <c r="M6" s="39"/>
      <c r="N6" s="37"/>
      <c r="O6" s="37"/>
      <c r="P6" s="37"/>
    </row>
    <row r="7" spans="1:20" ht="15" customHeight="1">
      <c r="A7" s="41"/>
      <c r="B7" s="87" t="s">
        <v>73</v>
      </c>
      <c r="C7" s="85"/>
      <c r="D7" s="82"/>
      <c r="E7" s="86">
        <f>VLOOKUP($B$3,Data!$A$1:$J$17,3,FALSE)</f>
        <v>0.84</v>
      </c>
      <c r="F7" s="82"/>
      <c r="G7" s="82"/>
      <c r="H7" s="82"/>
      <c r="I7" s="82"/>
      <c r="J7" s="82"/>
      <c r="K7" s="82"/>
      <c r="L7" s="40"/>
      <c r="M7" s="39"/>
      <c r="N7" s="37"/>
      <c r="O7" s="37"/>
      <c r="P7" s="37"/>
    </row>
    <row r="8" spans="1:20" ht="15" customHeight="1">
      <c r="A8" s="42"/>
      <c r="B8" s="84"/>
      <c r="C8" s="85"/>
      <c r="D8" s="82"/>
      <c r="E8" s="82"/>
      <c r="F8" s="86">
        <f>VLOOKUP($B$3,Data!$A$1:$J$17,4,FALSE)</f>
        <v>0.81</v>
      </c>
      <c r="G8" s="82"/>
      <c r="H8" s="82"/>
      <c r="I8" s="82"/>
      <c r="J8" s="82"/>
      <c r="K8" s="82"/>
      <c r="L8" s="40"/>
      <c r="M8" s="23"/>
      <c r="N8" s="24"/>
      <c r="O8" s="24"/>
      <c r="P8" s="37"/>
    </row>
    <row r="9" spans="1:20" ht="15" customHeight="1">
      <c r="A9" s="42"/>
      <c r="B9" s="84"/>
      <c r="C9" s="85"/>
      <c r="D9" s="82"/>
      <c r="E9" s="82"/>
      <c r="F9" s="82"/>
      <c r="G9" s="82"/>
      <c r="H9" s="82"/>
      <c r="I9" s="82"/>
      <c r="J9" s="82"/>
      <c r="K9" s="82"/>
      <c r="L9" s="40"/>
      <c r="M9" s="23"/>
      <c r="N9" s="24"/>
      <c r="O9" s="24"/>
      <c r="P9" s="37"/>
    </row>
    <row r="10" spans="1:20" ht="15" customHeight="1">
      <c r="A10" s="42"/>
      <c r="B10" s="84"/>
      <c r="C10" s="85"/>
      <c r="D10" s="86">
        <f>VLOOKUP($B$3,Data!$A$1:$J$17,5,FALSE)</f>
        <v>0.96</v>
      </c>
      <c r="E10" s="82"/>
      <c r="F10" s="82"/>
      <c r="G10" s="82"/>
      <c r="H10" s="82"/>
      <c r="I10" s="82"/>
      <c r="J10" s="82"/>
      <c r="K10" s="82"/>
      <c r="L10" s="40"/>
      <c r="M10" s="23"/>
      <c r="N10" s="24"/>
      <c r="O10" s="24"/>
      <c r="P10" s="37"/>
    </row>
    <row r="11" spans="1:20" ht="15" customHeight="1">
      <c r="A11" s="43"/>
      <c r="B11" s="87" t="s">
        <v>74</v>
      </c>
      <c r="C11" s="85"/>
      <c r="D11" s="82"/>
      <c r="E11" s="86">
        <f>VLOOKUP($B$3,Data!$A$1:$J$17,6,FALSE)</f>
        <v>0.89</v>
      </c>
      <c r="F11" s="82"/>
      <c r="G11" s="82"/>
      <c r="H11" s="82"/>
      <c r="I11" s="82"/>
      <c r="J11" s="82"/>
      <c r="K11" s="82"/>
      <c r="L11" s="40"/>
      <c r="M11" s="39"/>
      <c r="N11" s="37"/>
      <c r="O11" s="37"/>
      <c r="P11" s="37"/>
    </row>
    <row r="12" spans="1:20" ht="15" customHeight="1">
      <c r="A12" s="38"/>
      <c r="B12" s="84"/>
      <c r="C12" s="85"/>
      <c r="D12" s="82"/>
      <c r="E12" s="82"/>
      <c r="F12" s="86">
        <f>VLOOKUP($B$3,Data!$A$1:$J$17,7,FALSE)</f>
        <v>0.86</v>
      </c>
      <c r="G12" s="82"/>
      <c r="H12" s="82"/>
      <c r="I12" s="82"/>
      <c r="J12" s="82"/>
      <c r="K12" s="82"/>
      <c r="L12" s="40"/>
      <c r="M12" s="40"/>
      <c r="N12" s="36"/>
      <c r="O12" s="36"/>
      <c r="P12" s="37"/>
    </row>
    <row r="13" spans="1:20" ht="15" customHeight="1">
      <c r="A13" s="38"/>
      <c r="B13" s="84"/>
      <c r="C13" s="85"/>
      <c r="D13" s="82"/>
      <c r="E13" s="82"/>
      <c r="F13" s="82"/>
      <c r="G13" s="82"/>
      <c r="H13" s="82"/>
      <c r="I13" s="82"/>
      <c r="J13" s="82"/>
      <c r="K13" s="82"/>
      <c r="L13" s="40"/>
      <c r="M13" s="40"/>
      <c r="N13" s="36"/>
      <c r="O13" s="36"/>
      <c r="P13" s="37"/>
    </row>
    <row r="14" spans="1:20" ht="15" customHeight="1">
      <c r="A14" s="2"/>
      <c r="B14" s="84"/>
      <c r="C14" s="85"/>
      <c r="D14" s="86">
        <f>VLOOKUP($B$3,Data!$A$1:$J$17,8,FALSE)</f>
        <v>0.95</v>
      </c>
      <c r="E14" s="82"/>
      <c r="F14" s="82"/>
      <c r="G14" s="82"/>
      <c r="H14" s="82"/>
      <c r="I14" s="82"/>
      <c r="J14" s="82"/>
      <c r="K14" s="82"/>
      <c r="L14" s="36"/>
      <c r="M14" s="36"/>
      <c r="N14" s="36"/>
      <c r="O14" s="36"/>
      <c r="P14" s="37"/>
      <c r="S14" s="50"/>
      <c r="T14" s="50"/>
    </row>
    <row r="15" spans="1:20" ht="15" customHeight="1">
      <c r="A15" s="2"/>
      <c r="B15" s="87" t="s">
        <v>75</v>
      </c>
      <c r="C15" s="85"/>
      <c r="D15" s="82"/>
      <c r="E15" s="86">
        <f>VLOOKUP($B$3,Data!$A$1:$J$17,9,FALSE)</f>
        <v>0.89</v>
      </c>
      <c r="F15" s="82"/>
      <c r="G15" s="82"/>
      <c r="H15" s="82"/>
      <c r="I15" s="82"/>
      <c r="J15" s="82"/>
      <c r="K15" s="82"/>
      <c r="L15" s="36"/>
      <c r="M15" s="36"/>
      <c r="N15" s="36"/>
      <c r="O15" s="36"/>
      <c r="P15" s="37"/>
      <c r="S15" s="50"/>
      <c r="T15" s="50"/>
    </row>
    <row r="16" spans="1:20" ht="15" customHeight="1">
      <c r="A16" s="2"/>
      <c r="B16" s="84"/>
      <c r="C16" s="85"/>
      <c r="D16" s="82"/>
      <c r="E16" s="82"/>
      <c r="F16" s="86">
        <f>VLOOKUP($B$3,Data!$A$1:$J$17,10,FALSE)</f>
        <v>0.86</v>
      </c>
      <c r="G16" s="89"/>
      <c r="H16" s="89"/>
      <c r="I16" s="88"/>
      <c r="J16" s="88"/>
      <c r="K16" s="86"/>
      <c r="L16" s="36"/>
      <c r="M16" s="86"/>
      <c r="N16" s="36"/>
      <c r="O16" s="36"/>
      <c r="P16" s="37"/>
      <c r="S16" s="50"/>
      <c r="T16" s="50"/>
    </row>
    <row r="17" spans="1:21" ht="15" customHeight="1">
      <c r="A17" s="2"/>
      <c r="B17" s="82"/>
      <c r="C17" s="83">
        <v>0.87</v>
      </c>
      <c r="D17" s="82"/>
      <c r="E17" s="82"/>
      <c r="F17" s="82"/>
      <c r="G17" s="82"/>
      <c r="H17" s="82"/>
      <c r="I17" s="82"/>
      <c r="J17" s="82"/>
      <c r="K17" s="82"/>
      <c r="L17" s="36"/>
      <c r="M17" s="36"/>
      <c r="N17" s="36"/>
      <c r="O17" s="36"/>
      <c r="P17" s="37"/>
      <c r="S17" s="50"/>
      <c r="T17" s="50"/>
    </row>
    <row r="18" spans="1:21" ht="15" customHeight="1">
      <c r="A18" s="2"/>
      <c r="B18" s="2"/>
      <c r="C18" s="2"/>
      <c r="D18" s="2"/>
      <c r="E18" s="37"/>
      <c r="F18" s="37"/>
      <c r="G18" s="37"/>
      <c r="H18" s="37"/>
      <c r="I18" s="37"/>
      <c r="J18" s="37"/>
      <c r="K18" s="37"/>
      <c r="L18" s="36"/>
      <c r="M18" s="36"/>
      <c r="N18" s="36"/>
      <c r="O18" s="36"/>
      <c r="P18" s="37"/>
      <c r="S18" s="50"/>
      <c r="T18" s="50"/>
    </row>
    <row r="19" spans="1:21" ht="33.75" customHeight="1">
      <c r="A19" s="35"/>
      <c r="B19" s="35"/>
      <c r="C19" s="35"/>
      <c r="D19" s="35"/>
      <c r="E19" s="36"/>
      <c r="F19" s="36"/>
      <c r="G19" s="36"/>
      <c r="H19" s="36"/>
      <c r="I19" s="36"/>
      <c r="J19" s="36"/>
      <c r="K19" s="36"/>
      <c r="L19" s="36"/>
      <c r="M19" s="36"/>
      <c r="N19" s="36"/>
      <c r="O19" s="36"/>
      <c r="P19" s="37"/>
    </row>
    <row r="20" spans="1:21" ht="15" customHeight="1">
      <c r="A20" s="181" t="s">
        <v>76</v>
      </c>
      <c r="B20" s="181"/>
      <c r="C20" s="181"/>
      <c r="D20" s="181"/>
      <c r="E20" s="181"/>
      <c r="F20" s="181"/>
      <c r="G20" s="181"/>
      <c r="H20" s="181"/>
      <c r="I20" s="181"/>
    </row>
    <row r="21" spans="1:21" ht="10.5" customHeight="1"/>
    <row r="22" spans="1:21" ht="27" customHeight="1">
      <c r="A22" s="44" t="s">
        <v>44</v>
      </c>
      <c r="B22" s="45"/>
      <c r="C22" s="46" t="s">
        <v>77</v>
      </c>
      <c r="D22" s="46"/>
      <c r="E22" s="46" t="s">
        <v>78</v>
      </c>
      <c r="F22" s="46"/>
      <c r="G22" s="46" t="s">
        <v>79</v>
      </c>
      <c r="H22" s="47"/>
      <c r="I22" s="45" t="s">
        <v>46</v>
      </c>
      <c r="J22" s="48"/>
      <c r="K22" s="49"/>
      <c r="L22" s="47"/>
      <c r="M22" s="45" t="s">
        <v>80</v>
      </c>
      <c r="N22" s="45"/>
      <c r="O22" s="45"/>
      <c r="U22" s="50"/>
    </row>
    <row r="23" spans="1:21" ht="15" customHeight="1">
      <c r="A23" s="50"/>
      <c r="B23" s="50"/>
      <c r="C23" s="25"/>
      <c r="D23" s="25"/>
      <c r="E23" s="25"/>
      <c r="F23" s="25"/>
      <c r="G23" s="25"/>
      <c r="H23" s="51"/>
      <c r="I23" s="52" t="s">
        <v>81</v>
      </c>
      <c r="J23" s="50"/>
      <c r="K23" s="135">
        <f>VLOOKUP(ADD!$B$3,Data!$L$2:$Q$17,2,FALSE)</f>
        <v>3.5131999999999997E-2</v>
      </c>
      <c r="L23" s="51"/>
      <c r="M23" s="175" t="s">
        <v>82</v>
      </c>
      <c r="N23" s="176"/>
      <c r="O23" s="136">
        <f>VLOOKUP(ADD!$B$3,Data!$L$20:$Q$35,2,FALSE)</f>
        <v>0.33109065929999998</v>
      </c>
      <c r="U23" s="50"/>
    </row>
    <row r="24" spans="1:21" ht="15" customHeight="1">
      <c r="A24" s="50" t="s">
        <v>83</v>
      </c>
      <c r="B24" s="50"/>
      <c r="C24" s="136">
        <f>VLOOKUP(ADD!$B$3,Data!$A$20:$J$35,2,FALSE)</f>
        <v>1.4334E-2</v>
      </c>
      <c r="D24" s="136"/>
      <c r="E24" s="136">
        <f>VLOOKUP(ADD!$B$3,Data!$A$20:$J$35,3,FALSE)</f>
        <v>0.25531900000000002</v>
      </c>
      <c r="F24" s="136"/>
      <c r="G24" s="136">
        <f>VLOOKUP(ADD!$B$3,Data!$A$20:$J$35,4,FALSE)</f>
        <v>0.26965299999999998</v>
      </c>
      <c r="H24" s="51"/>
      <c r="I24" s="50" t="s">
        <v>84</v>
      </c>
      <c r="J24" s="50"/>
      <c r="K24" s="135">
        <f>VLOOKUP(ADD!$B$3,Data!$L$2:$Q$17,3,FALSE)</f>
        <v>8.7829999999999991E-3</v>
      </c>
      <c r="L24" s="51"/>
      <c r="M24" s="54"/>
      <c r="N24" s="50"/>
      <c r="O24" s="136">
        <f>VLOOKUP(ADD!$B$3,Data!$L$20:$Q$35,3,FALSE)</f>
        <v>0.20263076820000001</v>
      </c>
      <c r="U24" s="50"/>
    </row>
    <row r="25" spans="1:21" ht="15" customHeight="1">
      <c r="A25" s="50" t="s">
        <v>85</v>
      </c>
      <c r="B25" s="50"/>
      <c r="C25" s="136">
        <f>VLOOKUP(ADD!$B$3,Data!$A$20:$J$35,5,FALSE)</f>
        <v>3.3147000000000003E-2</v>
      </c>
      <c r="D25" s="136"/>
      <c r="E25" s="136">
        <f>VLOOKUP(ADD!$B$3,Data!$A$20:$J$35,6,FALSE)</f>
        <v>0.69540900000000005</v>
      </c>
      <c r="F25" s="136"/>
      <c r="G25" s="136">
        <f>VLOOKUP(ADD!$B$3,Data!$A$20:$J$35,7,FALSE)</f>
        <v>0.72855499999999995</v>
      </c>
      <c r="H25" s="51"/>
      <c r="I25" s="50" t="s">
        <v>86</v>
      </c>
      <c r="J25" s="50"/>
      <c r="K25" s="135">
        <f>VLOOKUP(ADD!$B$3,Data!$L$2:$Q$17,4,FALSE)</f>
        <v>1.3802E-2</v>
      </c>
      <c r="L25" s="51"/>
      <c r="M25" s="54"/>
      <c r="N25" s="50"/>
      <c r="O25" s="136">
        <f>VLOOKUP(ADD!$B$3,Data!$L$20:$Q$35,4,FALSE)</f>
        <v>0.1902058687</v>
      </c>
      <c r="U25" s="50"/>
    </row>
    <row r="26" spans="1:21" ht="15" customHeight="1">
      <c r="B26" s="50"/>
      <c r="C26" s="137"/>
      <c r="D26" s="137"/>
      <c r="E26" s="137"/>
      <c r="F26" s="137"/>
      <c r="G26" s="137"/>
      <c r="H26" s="51"/>
      <c r="I26" s="50" t="s">
        <v>87</v>
      </c>
      <c r="J26" s="50"/>
      <c r="K26" s="135">
        <f>VLOOKUP(ADD!$B$3,Data!$L$2:$Q$17,5,FALSE)</f>
        <v>0.89836899999999997</v>
      </c>
      <c r="L26" s="51"/>
      <c r="M26" s="54"/>
      <c r="N26" s="50"/>
      <c r="O26" s="136">
        <f>VLOOKUP(ADD!$B$3,Data!$L$20:$Q$35,5,FALSE)</f>
        <v>0.15165905490000001</v>
      </c>
      <c r="U26" s="50"/>
    </row>
    <row r="27" spans="1:21" ht="15" customHeight="1">
      <c r="A27" s="55" t="s">
        <v>88</v>
      </c>
      <c r="B27" s="55"/>
      <c r="C27" s="91">
        <f>VLOOKUP(ADD!$B$3,Data!$A$20:$J$35,8,FALSE)</f>
        <v>4.7704000000000003E-2</v>
      </c>
      <c r="D27" s="91"/>
      <c r="E27" s="91">
        <f>VLOOKUP(ADD!$B$3,Data!$A$20:$J$35,9,FALSE)</f>
        <v>0.95229600000000003</v>
      </c>
      <c r="F27" s="91"/>
      <c r="G27" s="91">
        <f>VLOOKUP(ADD!$B$3,Data!$A$20:$J$35,10,FALSE)</f>
        <v>1</v>
      </c>
      <c r="H27" s="51"/>
      <c r="I27" s="50" t="s">
        <v>89</v>
      </c>
      <c r="J27" s="50"/>
      <c r="K27" s="135">
        <f>VLOOKUP(ADD!$B$3,Data!$L$2:$Q$17,6,FALSE)</f>
        <v>4.3915000000000003E-2</v>
      </c>
      <c r="L27" s="51"/>
      <c r="M27" s="175" t="s">
        <v>90</v>
      </c>
      <c r="N27" s="176"/>
      <c r="O27" s="136">
        <f>VLOOKUP(ADD!$B$3,Data!$L$20:$Q$35,6,FALSE)</f>
        <v>0.1244136488</v>
      </c>
    </row>
    <row r="28" spans="1:21" ht="9.75" customHeight="1">
      <c r="A28" s="56"/>
      <c r="B28" s="56"/>
      <c r="C28" s="56"/>
      <c r="D28" s="56"/>
      <c r="E28" s="27"/>
      <c r="F28" s="27"/>
      <c r="G28" s="27"/>
      <c r="H28" s="51"/>
      <c r="I28" s="56"/>
      <c r="J28" s="56"/>
      <c r="K28" s="57"/>
      <c r="L28" s="51"/>
      <c r="M28" s="58"/>
      <c r="N28" s="56"/>
      <c r="O28" s="27"/>
    </row>
    <row r="29" spans="1:21" ht="9.75" customHeight="1">
      <c r="A29" s="50"/>
      <c r="B29" s="50"/>
      <c r="C29" s="50"/>
      <c r="D29" s="50"/>
      <c r="E29" s="26"/>
      <c r="F29" s="26"/>
      <c r="G29" s="26"/>
      <c r="H29" s="51"/>
      <c r="I29" s="50"/>
      <c r="J29" s="50"/>
      <c r="K29" s="53"/>
      <c r="L29" s="51"/>
      <c r="M29" s="54"/>
      <c r="N29" s="50"/>
      <c r="O29" s="26"/>
    </row>
    <row r="30" spans="1:21" ht="27" customHeight="1">
      <c r="A30" s="48" t="s">
        <v>91</v>
      </c>
      <c r="B30" s="49"/>
      <c r="C30" s="49"/>
      <c r="D30" s="49"/>
      <c r="E30" s="49"/>
      <c r="F30" s="49"/>
      <c r="G30" s="49"/>
      <c r="H30" s="49"/>
      <c r="I30" s="53"/>
      <c r="J30" s="50"/>
      <c r="K30" s="53"/>
      <c r="L30" s="51"/>
      <c r="M30" s="54"/>
      <c r="N30" s="50"/>
      <c r="O30" s="26"/>
    </row>
    <row r="31" spans="1:21" ht="15" customHeight="1">
      <c r="A31" s="93" t="s">
        <v>92</v>
      </c>
      <c r="H31" s="135">
        <f>VLOOKUP(ADD!$B$3,Data!$S$2:$Y$17,2,FALSE)</f>
        <v>0.16964285709999999</v>
      </c>
      <c r="I31" s="53"/>
      <c r="J31" s="50"/>
      <c r="K31" s="53"/>
      <c r="L31" s="51"/>
      <c r="M31" s="54"/>
      <c r="N31" s="50"/>
      <c r="O31" s="26"/>
    </row>
    <row r="32" spans="1:21" ht="15" customHeight="1">
      <c r="A32" s="93" t="s">
        <v>93</v>
      </c>
      <c r="B32" s="94"/>
      <c r="C32" s="94"/>
      <c r="D32" s="94"/>
      <c r="E32" s="94"/>
      <c r="F32" s="94"/>
      <c r="H32" s="135">
        <f>VLOOKUP(ADD!$B$3,Data!$S$2:$Y$17,3,FALSE)</f>
        <v>0.10389610389999999</v>
      </c>
      <c r="I32" s="53"/>
      <c r="J32" s="50"/>
      <c r="K32" s="53"/>
      <c r="L32" s="51"/>
      <c r="M32" s="54"/>
      <c r="N32" s="50"/>
      <c r="O32" s="26"/>
    </row>
    <row r="33" spans="1:16" ht="15" customHeight="1">
      <c r="A33" s="93" t="s">
        <v>94</v>
      </c>
      <c r="B33" s="92"/>
      <c r="C33" s="92"/>
      <c r="D33" s="92"/>
      <c r="E33" s="92"/>
      <c r="F33" s="92"/>
      <c r="H33" s="135">
        <f>VLOOKUP(ADD!$B$3,Data!$S$2:$Y$17,4,FALSE)</f>
        <v>3.2467531999999999E-3</v>
      </c>
      <c r="I33" s="53"/>
      <c r="J33" s="50"/>
      <c r="K33" s="53"/>
      <c r="L33" s="51"/>
      <c r="M33" s="54"/>
      <c r="N33" s="50"/>
      <c r="O33" s="26"/>
    </row>
    <row r="34" spans="1:16" ht="15" customHeight="1">
      <c r="A34" s="93" t="s">
        <v>95</v>
      </c>
      <c r="B34" s="92"/>
      <c r="C34" s="92"/>
      <c r="D34" s="92"/>
      <c r="E34" s="92"/>
      <c r="F34" s="92"/>
      <c r="H34" s="135">
        <f>VLOOKUP(ADD!$B$3,Data!$S$2:$Y$17,5,FALSE)</f>
        <v>8.1168829999999997E-4</v>
      </c>
      <c r="I34" s="53"/>
      <c r="J34" s="50"/>
      <c r="K34" s="53"/>
      <c r="L34" s="51"/>
      <c r="M34" s="54"/>
      <c r="N34" s="50"/>
      <c r="O34" s="26"/>
    </row>
    <row r="35" spans="1:16" ht="15" customHeight="1">
      <c r="A35" s="93" t="s">
        <v>96</v>
      </c>
      <c r="B35" s="92"/>
      <c r="C35" s="92"/>
      <c r="D35" s="92"/>
      <c r="E35" s="92"/>
      <c r="F35" s="92"/>
      <c r="H35" s="135">
        <f>VLOOKUP(ADD!$B$3,Data!$S$2:$Y$17,6,FALSE)</f>
        <v>1.6233765999999999E-3</v>
      </c>
      <c r="I35" s="53"/>
      <c r="J35" s="50"/>
      <c r="K35" s="53"/>
      <c r="L35" s="51"/>
      <c r="M35" s="54"/>
      <c r="N35" s="50"/>
      <c r="O35" s="26"/>
    </row>
    <row r="36" spans="1:16" ht="15" customHeight="1">
      <c r="A36" s="95" t="s">
        <v>97</v>
      </c>
      <c r="B36" s="96"/>
      <c r="C36" s="97"/>
      <c r="D36" s="97"/>
      <c r="E36" s="97"/>
      <c r="F36" s="97"/>
      <c r="G36" s="97"/>
      <c r="H36" s="138">
        <f>VLOOKUP(ADD!$B$3,Data!$S$2:$Y$17,7,FALSE)</f>
        <v>0.72077922080000001</v>
      </c>
      <c r="I36" s="53"/>
      <c r="J36" s="50"/>
      <c r="K36" s="53"/>
      <c r="L36" s="51"/>
      <c r="M36" s="54"/>
      <c r="N36" s="50"/>
      <c r="O36" s="26"/>
    </row>
    <row r="37" spans="1:16" ht="9.75" customHeight="1">
      <c r="H37" s="51"/>
      <c r="I37" s="53"/>
      <c r="J37" s="50"/>
      <c r="K37" s="53"/>
      <c r="L37" s="51"/>
      <c r="M37" s="54"/>
      <c r="N37" s="50"/>
      <c r="O37" s="26"/>
      <c r="P37" s="50"/>
    </row>
    <row r="38" spans="1:16" ht="18">
      <c r="A38" s="59" t="s">
        <v>98</v>
      </c>
      <c r="B38" s="59"/>
      <c r="C38" s="59"/>
      <c r="D38" s="60"/>
    </row>
    <row r="39" spans="1:16" ht="9" customHeight="1">
      <c r="A39" s="61"/>
      <c r="B39" s="61"/>
      <c r="C39" s="61"/>
      <c r="D39" s="61"/>
      <c r="E39" s="62"/>
      <c r="F39" s="62"/>
      <c r="G39" s="62"/>
      <c r="H39" s="62"/>
      <c r="I39" s="62"/>
      <c r="J39" s="62"/>
      <c r="K39" s="61"/>
      <c r="L39" s="61"/>
      <c r="M39" s="61"/>
      <c r="N39" s="61"/>
      <c r="O39" s="61"/>
    </row>
    <row r="40" spans="1:16" s="47" customFormat="1" ht="47.25" customHeight="1">
      <c r="A40" s="63" t="s">
        <v>99</v>
      </c>
      <c r="B40" s="63"/>
      <c r="C40" s="177" t="s">
        <v>100</v>
      </c>
      <c r="D40" s="177"/>
      <c r="E40" s="177"/>
      <c r="F40" s="177"/>
      <c r="G40" s="177"/>
      <c r="H40" s="177"/>
      <c r="I40" s="64"/>
      <c r="J40" s="64"/>
      <c r="K40" s="63"/>
      <c r="L40" s="64"/>
      <c r="M40" s="63" t="s">
        <v>101</v>
      </c>
      <c r="N40" s="63"/>
      <c r="O40" s="63" t="s">
        <v>102</v>
      </c>
      <c r="P40" s="65"/>
    </row>
    <row r="41" spans="1:16" s="47" customFormat="1" ht="17.25" customHeight="1">
      <c r="A41" s="66" t="s">
        <v>103</v>
      </c>
      <c r="B41" s="66"/>
      <c r="C41" s="178" t="s">
        <v>104</v>
      </c>
      <c r="D41" s="178"/>
      <c r="E41" s="178"/>
      <c r="F41" s="178"/>
      <c r="G41" s="178"/>
      <c r="H41" s="178"/>
      <c r="K41" s="67"/>
      <c r="L41" s="68"/>
      <c r="M41" s="139">
        <f>VLOOKUP(ADD!$B$3,Data!$A$39:$Y$54,2,FALSE)</f>
        <v>0.96</v>
      </c>
      <c r="N41" s="28"/>
      <c r="O41" s="98">
        <v>0.83814303638644916</v>
      </c>
      <c r="P41" s="29"/>
    </row>
    <row r="42" spans="1:16" s="47" customFormat="1" ht="18.75" customHeight="1">
      <c r="B42" s="69"/>
      <c r="C42" s="47" t="s">
        <v>105</v>
      </c>
      <c r="K42" s="67"/>
      <c r="L42" s="70"/>
      <c r="M42" s="139">
        <f>VLOOKUP(ADD!$B$3,Data!$A$39:$Y$54,3,FALSE)</f>
        <v>0.89</v>
      </c>
      <c r="N42" s="28"/>
      <c r="O42" s="98">
        <v>0.86547972304648868</v>
      </c>
      <c r="P42" s="29"/>
    </row>
    <row r="43" spans="1:16" s="47" customFormat="1" ht="18.75" customHeight="1">
      <c r="A43" s="69"/>
      <c r="B43" s="69"/>
      <c r="C43" s="178" t="s">
        <v>106</v>
      </c>
      <c r="D43" s="178"/>
      <c r="E43" s="178"/>
      <c r="F43" s="178"/>
      <c r="G43" s="178"/>
      <c r="H43" s="178"/>
      <c r="K43" s="67"/>
      <c r="L43" s="70"/>
      <c r="M43" s="139">
        <f>VLOOKUP(ADD!$B$3,Data!$A$39:$Y$54,4,FALSE)</f>
        <v>0.9</v>
      </c>
      <c r="N43" s="28"/>
      <c r="O43" s="98">
        <v>0.91616766467065869</v>
      </c>
      <c r="P43" s="29"/>
    </row>
    <row r="44" spans="1:16" s="47" customFormat="1" ht="18.75" customHeight="1">
      <c r="C44" s="178" t="s">
        <v>107</v>
      </c>
      <c r="D44" s="178"/>
      <c r="E44" s="178"/>
      <c r="F44" s="178"/>
      <c r="G44" s="178"/>
      <c r="H44" s="178"/>
      <c r="K44" s="67"/>
      <c r="L44" s="70"/>
      <c r="M44" s="139">
        <f>VLOOKUP(ADD!$B$3,Data!$A$39:$Y$54,5,FALSE)</f>
        <v>0.8</v>
      </c>
      <c r="N44" s="28"/>
      <c r="O44" s="98">
        <v>0.8635057471264368</v>
      </c>
      <c r="P44" s="29"/>
    </row>
    <row r="45" spans="1:16" s="47" customFormat="1" ht="18.75" customHeight="1">
      <c r="C45" s="47" t="s">
        <v>108</v>
      </c>
      <c r="K45" s="67"/>
      <c r="L45" s="70"/>
      <c r="M45" s="139">
        <f>VLOOKUP(ADD!$B$3,Data!$A$39:$Y$54,6,FALSE)</f>
        <v>0.79</v>
      </c>
      <c r="N45" s="28"/>
      <c r="O45" s="98">
        <v>0.78785261945883711</v>
      </c>
      <c r="P45" s="29"/>
    </row>
    <row r="46" spans="1:16" s="47" customFormat="1" ht="18.75" customHeight="1">
      <c r="C46" s="180" t="s">
        <v>109</v>
      </c>
      <c r="D46" s="180"/>
      <c r="E46" s="180"/>
      <c r="F46" s="180"/>
      <c r="G46" s="180"/>
      <c r="H46" s="180"/>
      <c r="K46" s="67"/>
      <c r="L46" s="70"/>
      <c r="M46" s="139">
        <f>VLOOKUP(ADD!$B$3,Data!$A$39:$Y$54,7,FALSE)</f>
        <v>0.94</v>
      </c>
      <c r="N46" s="28"/>
      <c r="O46" s="98">
        <v>0.9229112833763996</v>
      </c>
      <c r="P46" s="29"/>
    </row>
    <row r="47" spans="1:16" s="47" customFormat="1" ht="18.75" customHeight="1">
      <c r="A47" s="69" t="s">
        <v>110</v>
      </c>
      <c r="C47" s="178" t="s">
        <v>104</v>
      </c>
      <c r="D47" s="178"/>
      <c r="E47" s="178"/>
      <c r="F47" s="178"/>
      <c r="G47" s="178"/>
      <c r="H47" s="178"/>
      <c r="K47" s="67"/>
      <c r="L47" s="70"/>
      <c r="M47" s="139">
        <f>VLOOKUP(ADD!$B$3,Data!$A$39:$Y$54,8,FALSE)</f>
        <v>0.88</v>
      </c>
      <c r="N47" s="28"/>
      <c r="O47" s="98">
        <v>0.80254777070063699</v>
      </c>
      <c r="P47" s="29"/>
    </row>
    <row r="48" spans="1:16" s="47" customFormat="1" ht="18.75" customHeight="1">
      <c r="C48" s="47" t="s">
        <v>105</v>
      </c>
      <c r="K48" s="67"/>
      <c r="L48" s="70"/>
      <c r="M48" s="139">
        <f>VLOOKUP(ADD!$B$3,Data!$A$39:$Y$54,9,FALSE)</f>
        <v>0.76</v>
      </c>
      <c r="N48" s="28"/>
      <c r="O48" s="98">
        <v>0.86392405063291144</v>
      </c>
      <c r="P48" s="29"/>
    </row>
    <row r="49" spans="1:16" s="47" customFormat="1" ht="18.75" customHeight="1">
      <c r="A49" s="69"/>
      <c r="C49" s="178" t="s">
        <v>106</v>
      </c>
      <c r="D49" s="178"/>
      <c r="E49" s="178"/>
      <c r="F49" s="178"/>
      <c r="G49" s="178"/>
      <c r="H49" s="178"/>
      <c r="K49" s="67"/>
      <c r="L49" s="70"/>
      <c r="M49" s="139">
        <f>VLOOKUP(ADD!$B$3,Data!$A$39:$Y$54,10,FALSE)</f>
        <v>0.65</v>
      </c>
      <c r="N49" s="28"/>
      <c r="O49" s="98">
        <v>0.84965831435079731</v>
      </c>
      <c r="P49" s="29"/>
    </row>
    <row r="50" spans="1:16" s="47" customFormat="1" ht="18.75" customHeight="1">
      <c r="C50" s="178" t="s">
        <v>107</v>
      </c>
      <c r="D50" s="178"/>
      <c r="E50" s="178"/>
      <c r="F50" s="178"/>
      <c r="G50" s="178"/>
      <c r="H50" s="178"/>
      <c r="K50" s="67"/>
      <c r="L50" s="70"/>
      <c r="M50" s="139">
        <f>VLOOKUP(ADD!$B$3,Data!$A$39:$Y$54,11,FALSE)</f>
        <v>0.81</v>
      </c>
      <c r="N50" s="28"/>
      <c r="O50" s="98">
        <v>0.85534591194968557</v>
      </c>
      <c r="P50" s="29"/>
    </row>
    <row r="51" spans="1:16" s="47" customFormat="1" ht="18.75" customHeight="1">
      <c r="C51" s="47" t="s">
        <v>108</v>
      </c>
      <c r="K51" s="67"/>
      <c r="L51" s="70"/>
      <c r="M51" s="139">
        <f>VLOOKUP(ADD!$B$3,Data!$A$39:$Y$54,12,FALSE)</f>
        <v>0.65</v>
      </c>
      <c r="N51" s="28"/>
      <c r="O51" s="98">
        <v>0.77345537757437066</v>
      </c>
      <c r="P51" s="29"/>
    </row>
    <row r="52" spans="1:16" s="47" customFormat="1" ht="18.75" customHeight="1">
      <c r="C52" s="180" t="s">
        <v>109</v>
      </c>
      <c r="D52" s="180"/>
      <c r="E52" s="180"/>
      <c r="F52" s="180"/>
      <c r="G52" s="180"/>
      <c r="H52" s="180"/>
      <c r="K52" s="67"/>
      <c r="L52" s="70"/>
      <c r="M52" s="139">
        <f>VLOOKUP(ADD!$B$3,Data!$A$39:$Y$54,13,FALSE)</f>
        <v>0.92</v>
      </c>
      <c r="N52" s="28"/>
      <c r="O52" s="98">
        <v>0.9094444444444445</v>
      </c>
      <c r="P52" s="29"/>
    </row>
    <row r="53" spans="1:16" s="47" customFormat="1" ht="18.75" customHeight="1">
      <c r="A53" s="69" t="s">
        <v>111</v>
      </c>
      <c r="C53" s="178" t="s">
        <v>104</v>
      </c>
      <c r="D53" s="178"/>
      <c r="E53" s="178"/>
      <c r="F53" s="178"/>
      <c r="G53" s="178"/>
      <c r="H53" s="178"/>
      <c r="K53" s="67"/>
      <c r="L53" s="70"/>
      <c r="M53" s="139" t="str">
        <f>VLOOKUP(ADD!$B$3,Data!$A$39:$Y$54,14,FALSE)</f>
        <v xml:space="preserve">* </v>
      </c>
      <c r="N53" s="28"/>
      <c r="O53" s="98">
        <v>0.81914893617021278</v>
      </c>
      <c r="P53" s="29"/>
    </row>
    <row r="54" spans="1:16" s="47" customFormat="1" ht="18.75" customHeight="1">
      <c r="C54" s="47" t="s">
        <v>105</v>
      </c>
      <c r="K54" s="67"/>
      <c r="L54" s="70"/>
      <c r="M54" s="139">
        <f>VLOOKUP(ADD!$B$3,Data!$A$39:$Y$54,15,FALSE)</f>
        <v>0.67</v>
      </c>
      <c r="N54" s="28"/>
      <c r="O54" s="98">
        <v>0.85353535353535348</v>
      </c>
      <c r="P54" s="29"/>
    </row>
    <row r="55" spans="1:16" s="47" customFormat="1" ht="18.75" customHeight="1">
      <c r="C55" s="178" t="s">
        <v>106</v>
      </c>
      <c r="D55" s="178"/>
      <c r="E55" s="178"/>
      <c r="F55" s="178"/>
      <c r="G55" s="178"/>
      <c r="H55" s="178"/>
      <c r="K55" s="67"/>
      <c r="L55" s="70"/>
      <c r="M55" s="139">
        <f>VLOOKUP(ADD!$B$3,Data!$A$39:$Y$54,16,FALSE)</f>
        <v>0.74</v>
      </c>
      <c r="N55" s="28"/>
      <c r="O55" s="98">
        <v>0.84722222222222221</v>
      </c>
      <c r="P55" s="29"/>
    </row>
    <row r="56" spans="1:16" s="47" customFormat="1" ht="18.75" customHeight="1">
      <c r="A56" s="69"/>
      <c r="C56" s="178" t="s">
        <v>107</v>
      </c>
      <c r="D56" s="178"/>
      <c r="E56" s="178"/>
      <c r="F56" s="178"/>
      <c r="G56" s="178"/>
      <c r="H56" s="178"/>
      <c r="K56" s="67"/>
      <c r="L56" s="70"/>
      <c r="M56" s="139">
        <f>VLOOKUP(ADD!$B$3,Data!$A$39:$Y$54,17,FALSE)</f>
        <v>0.74</v>
      </c>
      <c r="N56" s="28"/>
      <c r="O56" s="98">
        <v>0.78245614035087718</v>
      </c>
      <c r="P56" s="29"/>
    </row>
    <row r="57" spans="1:16" s="47" customFormat="1" ht="18.75" customHeight="1">
      <c r="C57" s="47" t="s">
        <v>108</v>
      </c>
      <c r="K57" s="67"/>
      <c r="L57" s="70"/>
      <c r="M57" s="139">
        <f>VLOOKUP(ADD!$B$3,Data!$A$39:$Y$54,18,FALSE)</f>
        <v>0.6</v>
      </c>
      <c r="N57" s="28"/>
      <c r="O57" s="98">
        <v>0.80434782608695654</v>
      </c>
      <c r="P57" s="29"/>
    </row>
    <row r="58" spans="1:16" s="47" customFormat="1" ht="18.75" customHeight="1">
      <c r="C58" s="180" t="s">
        <v>109</v>
      </c>
      <c r="D58" s="180"/>
      <c r="E58" s="180"/>
      <c r="F58" s="180"/>
      <c r="G58" s="180"/>
      <c r="H58" s="180"/>
      <c r="K58" s="67"/>
      <c r="L58" s="70"/>
      <c r="M58" s="139">
        <f>VLOOKUP(ADD!$B$3,Data!$A$39:$Y$54,19,FALSE)</f>
        <v>0.88</v>
      </c>
      <c r="N58" s="28"/>
      <c r="O58" s="98">
        <v>0.88578371810449574</v>
      </c>
      <c r="P58" s="29"/>
    </row>
    <row r="59" spans="1:16" s="47" customFormat="1" ht="18.75" customHeight="1">
      <c r="A59" s="69" t="s">
        <v>112</v>
      </c>
      <c r="C59" s="178" t="s">
        <v>104</v>
      </c>
      <c r="D59" s="178"/>
      <c r="E59" s="178"/>
      <c r="F59" s="178"/>
      <c r="G59" s="178"/>
      <c r="H59" s="178"/>
      <c r="K59" s="67"/>
      <c r="L59" s="70"/>
      <c r="M59" s="139" t="str">
        <f>VLOOKUP(ADD!$B$3,Data!$A$39:$Y$54,20,FALSE)</f>
        <v xml:space="preserve">n/a </v>
      </c>
      <c r="N59" s="28"/>
      <c r="O59" s="98" t="s">
        <v>113</v>
      </c>
      <c r="P59" s="29"/>
    </row>
    <row r="60" spans="1:16" s="47" customFormat="1" ht="18.75" customHeight="1">
      <c r="A60" s="61" t="s">
        <v>114</v>
      </c>
      <c r="C60" s="47" t="s">
        <v>105</v>
      </c>
      <c r="K60" s="67"/>
      <c r="L60" s="70"/>
      <c r="M60" s="139" t="str">
        <f>VLOOKUP(ADD!$B$3,Data!$A$39:$Y$54,21,FALSE)</f>
        <v xml:space="preserve">* </v>
      </c>
      <c r="N60" s="28"/>
      <c r="O60" s="98" t="s">
        <v>113</v>
      </c>
      <c r="P60" s="29"/>
    </row>
    <row r="61" spans="1:16" s="47" customFormat="1" ht="18.75" customHeight="1">
      <c r="A61" s="61" t="s">
        <v>115</v>
      </c>
      <c r="C61" s="178" t="s">
        <v>106</v>
      </c>
      <c r="D61" s="178"/>
      <c r="E61" s="178"/>
      <c r="F61" s="178"/>
      <c r="G61" s="178"/>
      <c r="H61" s="178"/>
      <c r="K61" s="67"/>
      <c r="L61" s="70"/>
      <c r="M61" s="139" t="str">
        <f>VLOOKUP(ADD!$B$3,Data!$A$39:$Y$54,22,FALSE)</f>
        <v xml:space="preserve">n/a </v>
      </c>
      <c r="N61" s="28"/>
      <c r="O61" s="98" t="s">
        <v>113</v>
      </c>
      <c r="P61" s="29"/>
    </row>
    <row r="62" spans="1:16" s="47" customFormat="1" ht="18.75" customHeight="1">
      <c r="C62" s="178" t="s">
        <v>116</v>
      </c>
      <c r="D62" s="178"/>
      <c r="E62" s="178"/>
      <c r="F62" s="178"/>
      <c r="G62" s="178"/>
      <c r="H62" s="178"/>
      <c r="K62" s="67"/>
      <c r="L62" s="70"/>
      <c r="M62" s="139" t="str">
        <f>VLOOKUP(ADD!$B$3,Data!$A$39:$Y$54,23,FALSE)</f>
        <v xml:space="preserve">n/a </v>
      </c>
      <c r="N62" s="28"/>
      <c r="O62" s="98" t="s">
        <v>113</v>
      </c>
      <c r="P62" s="29"/>
    </row>
    <row r="63" spans="1:16" s="47" customFormat="1" ht="18.75" customHeight="1">
      <c r="A63" s="66"/>
      <c r="B63" s="66"/>
      <c r="C63" s="47" t="s">
        <v>108</v>
      </c>
      <c r="K63" s="67"/>
      <c r="L63" s="68"/>
      <c r="M63" s="139" t="str">
        <f>VLOOKUP(ADD!$B$3,Data!$A$39:$Y$54,24,FALSE)</f>
        <v xml:space="preserve">* </v>
      </c>
      <c r="N63" s="28"/>
      <c r="O63" s="98" t="s">
        <v>113</v>
      </c>
      <c r="P63" s="29"/>
    </row>
    <row r="64" spans="1:16" s="47" customFormat="1" ht="18.75" customHeight="1">
      <c r="A64" s="71"/>
      <c r="B64" s="71"/>
      <c r="C64" s="179" t="s">
        <v>109</v>
      </c>
      <c r="D64" s="179"/>
      <c r="E64" s="179"/>
      <c r="F64" s="179"/>
      <c r="G64" s="179"/>
      <c r="H64" s="179"/>
      <c r="I64" s="72"/>
      <c r="J64" s="72"/>
      <c r="K64" s="73"/>
      <c r="L64" s="74"/>
      <c r="M64" s="140">
        <f>VLOOKUP(ADD!$B$3,Data!$A$39:$Y$54,25,FALSE)</f>
        <v>0.97</v>
      </c>
      <c r="N64" s="30"/>
      <c r="O64" s="99">
        <v>0.884108867427568</v>
      </c>
      <c r="P64" s="29"/>
    </row>
    <row r="65" spans="1:16" s="47" customFormat="1" ht="3" customHeight="1">
      <c r="A65" s="69"/>
      <c r="B65" s="69"/>
      <c r="C65" s="69"/>
      <c r="D65" s="69"/>
      <c r="E65" s="68"/>
      <c r="F65" s="68"/>
      <c r="G65" s="68"/>
      <c r="H65" s="68"/>
      <c r="I65" s="68"/>
      <c r="J65" s="68"/>
      <c r="K65" s="75"/>
      <c r="L65" s="75"/>
      <c r="M65" s="36" t="s">
        <v>117</v>
      </c>
      <c r="N65" s="31"/>
      <c r="O65" s="76"/>
      <c r="P65" s="29">
        <v>22</v>
      </c>
    </row>
    <row r="66" spans="1:16" ht="18.75" customHeight="1">
      <c r="O66" s="77" t="s">
        <v>118</v>
      </c>
    </row>
    <row r="67" spans="1:16" ht="9" customHeight="1">
      <c r="O67" s="77"/>
    </row>
    <row r="68" spans="1:16" ht="15" customHeight="1">
      <c r="A68" s="50" t="s">
        <v>59</v>
      </c>
      <c r="O68" s="77"/>
    </row>
  </sheetData>
  <mergeCells count="20">
    <mergeCell ref="C61:H61"/>
    <mergeCell ref="C62:H62"/>
    <mergeCell ref="C64:H64"/>
    <mergeCell ref="C52:H52"/>
    <mergeCell ref="A20:I20"/>
    <mergeCell ref="C44:H44"/>
    <mergeCell ref="C46:H46"/>
    <mergeCell ref="C47:H47"/>
    <mergeCell ref="C49:H49"/>
    <mergeCell ref="C50:H50"/>
    <mergeCell ref="C53:H53"/>
    <mergeCell ref="C55:H55"/>
    <mergeCell ref="C56:H56"/>
    <mergeCell ref="C58:H58"/>
    <mergeCell ref="C59:H59"/>
    <mergeCell ref="M23:N23"/>
    <mergeCell ref="M27:N27"/>
    <mergeCell ref="C40:H40"/>
    <mergeCell ref="C41:H41"/>
    <mergeCell ref="C43:H43"/>
  </mergeCells>
  <printOptions horizontalCentered="1"/>
  <pageMargins left="0.27559055118110237" right="0.15748031496062992" top="0.6692913385826772" bottom="0.23622047244094491" header="0.23622047244094491" footer="0.23622047244094491"/>
  <pageSetup paperSize="9" scale="58" orientation="portrait" horizontalDpi="300" verticalDpi="300" r:id="rId1"/>
  <headerFooter alignWithMargins="0">
    <oddHeader>&amp;L&amp;"Arial,Bold Italic"&amp;18Adroddiad ar Ddeilliannau Dysgwyr ar gyfer 2017/18</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82"/>
  <sheetViews>
    <sheetView showGridLines="0" workbookViewId="0">
      <selection activeCell="B3" sqref="B3:J17"/>
    </sheetView>
  </sheetViews>
  <sheetFormatPr defaultRowHeight="15.5"/>
  <cols>
    <col min="1" max="1" width="9.07421875" bestFit="1" customWidth="1"/>
  </cols>
  <sheetData>
    <row r="1" spans="1:25" ht="16" thickBot="1">
      <c r="B1" s="188" t="s">
        <v>119</v>
      </c>
      <c r="C1" s="189"/>
      <c r="D1" s="190"/>
      <c r="E1" s="188" t="s">
        <v>73</v>
      </c>
      <c r="F1" s="189"/>
      <c r="G1" s="190"/>
      <c r="H1" s="188" t="s">
        <v>74</v>
      </c>
      <c r="I1" s="189"/>
      <c r="J1" s="190"/>
      <c r="S1" s="47" t="s">
        <v>120</v>
      </c>
    </row>
    <row r="2" spans="1:25" ht="16" thickBot="1">
      <c r="A2" s="7" t="s">
        <v>121</v>
      </c>
      <c r="B2" s="9" t="s">
        <v>122</v>
      </c>
      <c r="C2" s="10" t="s">
        <v>123</v>
      </c>
      <c r="D2" s="10" t="s">
        <v>124</v>
      </c>
      <c r="E2" s="9" t="s">
        <v>122</v>
      </c>
      <c r="F2" s="10" t="s">
        <v>123</v>
      </c>
      <c r="G2" s="10" t="s">
        <v>124</v>
      </c>
      <c r="H2" s="9" t="s">
        <v>122</v>
      </c>
      <c r="I2" s="10" t="s">
        <v>123</v>
      </c>
      <c r="J2" s="11" t="s">
        <v>124</v>
      </c>
      <c r="L2" s="7" t="s">
        <v>125</v>
      </c>
      <c r="M2" s="13" t="s">
        <v>81</v>
      </c>
      <c r="N2" s="13" t="s">
        <v>84</v>
      </c>
      <c r="O2" s="13" t="s">
        <v>86</v>
      </c>
      <c r="P2" s="13" t="s">
        <v>87</v>
      </c>
      <c r="Q2" s="14" t="s">
        <v>89</v>
      </c>
      <c r="S2" s="7" t="s">
        <v>125</v>
      </c>
      <c r="T2" s="12">
        <v>1</v>
      </c>
      <c r="U2" s="13">
        <v>2</v>
      </c>
      <c r="V2" s="13">
        <v>3</v>
      </c>
      <c r="W2" s="13">
        <v>4</v>
      </c>
      <c r="X2" s="13">
        <v>5</v>
      </c>
      <c r="Y2" s="14">
        <v>6</v>
      </c>
    </row>
    <row r="3" spans="1:25">
      <c r="A3" s="21" t="s">
        <v>126</v>
      </c>
      <c r="B3" s="101">
        <v>0.95</v>
      </c>
      <c r="C3" s="102">
        <v>0.92</v>
      </c>
      <c r="D3" s="102">
        <v>0.9</v>
      </c>
      <c r="E3" s="102">
        <v>0.97</v>
      </c>
      <c r="F3" s="102">
        <v>0.88</v>
      </c>
      <c r="G3" s="102">
        <v>0.87</v>
      </c>
      <c r="H3" s="102">
        <v>0.96</v>
      </c>
      <c r="I3" s="102">
        <v>0.93</v>
      </c>
      <c r="J3" s="103">
        <v>0.92</v>
      </c>
      <c r="L3" s="21" t="s">
        <v>126</v>
      </c>
      <c r="M3" s="141">
        <v>3.5131999999999997E-2</v>
      </c>
      <c r="N3" s="142">
        <v>8.7829999999999991E-3</v>
      </c>
      <c r="O3" s="142">
        <v>1.3802E-2</v>
      </c>
      <c r="P3" s="142">
        <v>0.89836899999999997</v>
      </c>
      <c r="Q3" s="143">
        <v>4.3915000000000003E-2</v>
      </c>
      <c r="S3" s="21" t="s">
        <v>126</v>
      </c>
      <c r="T3" s="141">
        <v>0.16964285709999999</v>
      </c>
      <c r="U3" s="142">
        <v>0.10389610389999999</v>
      </c>
      <c r="V3" s="142">
        <v>3.2467531999999999E-3</v>
      </c>
      <c r="W3" s="142">
        <v>8.1168829999999997E-4</v>
      </c>
      <c r="X3" s="142">
        <v>1.6233765999999999E-3</v>
      </c>
      <c r="Y3" s="143">
        <v>0.72077922080000001</v>
      </c>
    </row>
    <row r="4" spans="1:25">
      <c r="A4" s="5" t="s">
        <v>127</v>
      </c>
      <c r="B4" s="101">
        <v>0.95</v>
      </c>
      <c r="C4" s="102">
        <v>0.83</v>
      </c>
      <c r="D4" s="102">
        <v>0.77</v>
      </c>
      <c r="E4" s="102">
        <v>0.94</v>
      </c>
      <c r="F4" s="102">
        <v>0.91</v>
      </c>
      <c r="G4" s="102">
        <v>0.85</v>
      </c>
      <c r="H4" s="102">
        <v>0.94</v>
      </c>
      <c r="I4" s="102">
        <v>0.89</v>
      </c>
      <c r="J4" s="103">
        <v>0.83</v>
      </c>
      <c r="L4" s="5" t="s">
        <v>127</v>
      </c>
      <c r="M4" s="144">
        <v>5.0375000000000003E-2</v>
      </c>
      <c r="N4" s="145">
        <v>1.0718E-2</v>
      </c>
      <c r="O4" s="145">
        <v>1.7149000000000001E-2</v>
      </c>
      <c r="P4" s="145">
        <v>0.85744900000000002</v>
      </c>
      <c r="Q4" s="146">
        <v>6.4309000000000005E-2</v>
      </c>
      <c r="S4" s="5" t="s">
        <v>127</v>
      </c>
      <c r="T4" s="144">
        <v>0.24180327870000001</v>
      </c>
      <c r="U4" s="145">
        <v>0.1088992974</v>
      </c>
      <c r="V4" s="145">
        <v>8.7822014E-3</v>
      </c>
      <c r="W4" s="145">
        <v>2.9274004999999999E-3</v>
      </c>
      <c r="X4" s="145">
        <v>0</v>
      </c>
      <c r="Y4" s="146">
        <v>0.63758782199999997</v>
      </c>
    </row>
    <row r="5" spans="1:25">
      <c r="A5" s="5" t="s">
        <v>128</v>
      </c>
      <c r="B5" s="101">
        <v>0.97</v>
      </c>
      <c r="C5" s="102">
        <v>0.91</v>
      </c>
      <c r="D5" s="102">
        <v>0.87</v>
      </c>
      <c r="E5" s="102">
        <v>0.96</v>
      </c>
      <c r="F5" s="102">
        <v>0.91</v>
      </c>
      <c r="G5" s="102">
        <v>0.87</v>
      </c>
      <c r="H5" s="102">
        <v>0.96</v>
      </c>
      <c r="I5" s="102">
        <v>0.96</v>
      </c>
      <c r="J5" s="103">
        <v>0.93</v>
      </c>
      <c r="L5" s="5" t="s">
        <v>128</v>
      </c>
      <c r="M5" s="144">
        <v>2.069E-2</v>
      </c>
      <c r="N5" s="145">
        <v>5.7470000000000004E-3</v>
      </c>
      <c r="O5" s="145">
        <v>9.195E-3</v>
      </c>
      <c r="P5" s="145">
        <v>0.95517200000000002</v>
      </c>
      <c r="Q5" s="146">
        <v>9.195E-3</v>
      </c>
      <c r="S5" s="5" t="s">
        <v>128</v>
      </c>
      <c r="T5" s="144">
        <v>0.50675067510000005</v>
      </c>
      <c r="U5" s="145">
        <v>6.5706570699999994E-2</v>
      </c>
      <c r="V5" s="145">
        <v>7.2007201000000003E-3</v>
      </c>
      <c r="W5" s="145">
        <v>2.7002699999999998E-3</v>
      </c>
      <c r="X5" s="145">
        <v>0.28442844280000001</v>
      </c>
      <c r="Y5" s="146">
        <v>0.13321332129999999</v>
      </c>
    </row>
    <row r="6" spans="1:25">
      <c r="A6" s="5" t="s">
        <v>129</v>
      </c>
      <c r="B6" s="101">
        <v>0.96</v>
      </c>
      <c r="C6" s="102">
        <v>0.88</v>
      </c>
      <c r="D6" s="102">
        <v>0.85</v>
      </c>
      <c r="E6" s="102">
        <v>0.96</v>
      </c>
      <c r="F6" s="102">
        <v>0.87</v>
      </c>
      <c r="G6" s="102">
        <v>0.83</v>
      </c>
      <c r="H6" s="102">
        <v>0.95</v>
      </c>
      <c r="I6" s="102">
        <v>0.91</v>
      </c>
      <c r="J6" s="103">
        <v>0.88</v>
      </c>
      <c r="L6" s="5" t="s">
        <v>129</v>
      </c>
      <c r="M6" s="144">
        <v>2.2783000000000001E-2</v>
      </c>
      <c r="N6" s="145">
        <v>1.17E-2</v>
      </c>
      <c r="O6" s="145">
        <v>9.2359999999999994E-3</v>
      </c>
      <c r="P6" s="145">
        <v>0.94889199999999996</v>
      </c>
      <c r="Q6" s="146">
        <v>7.3889999999999997E-3</v>
      </c>
      <c r="S6" s="5" t="s">
        <v>129</v>
      </c>
      <c r="T6" s="144">
        <v>0.37985546520000002</v>
      </c>
      <c r="U6" s="145">
        <v>9.3044263799999999E-2</v>
      </c>
      <c r="V6" s="145">
        <v>5.4200541999999997E-3</v>
      </c>
      <c r="W6" s="145">
        <v>9.0334240000000004E-4</v>
      </c>
      <c r="X6" s="145">
        <v>0.33288166209999998</v>
      </c>
      <c r="Y6" s="146">
        <v>0.1878952123</v>
      </c>
    </row>
    <row r="7" spans="1:25">
      <c r="A7" s="5" t="s">
        <v>130</v>
      </c>
      <c r="B7" s="101">
        <v>0.98</v>
      </c>
      <c r="C7" s="102">
        <v>0.96</v>
      </c>
      <c r="D7" s="102">
        <v>0.96</v>
      </c>
      <c r="E7" s="102">
        <v>0.99</v>
      </c>
      <c r="F7" s="102">
        <v>0.95</v>
      </c>
      <c r="G7" s="102">
        <v>0.94</v>
      </c>
      <c r="H7" s="102">
        <v>0.96</v>
      </c>
      <c r="I7" s="102">
        <v>0.88</v>
      </c>
      <c r="J7" s="103">
        <v>0.86</v>
      </c>
      <c r="L7" s="5" t="s">
        <v>130</v>
      </c>
      <c r="M7" s="144">
        <v>0.114428</v>
      </c>
      <c r="N7" s="145">
        <v>2.4880000000000002E-3</v>
      </c>
      <c r="O7" s="145">
        <v>3.7312999999999999E-2</v>
      </c>
      <c r="P7" s="145">
        <v>0.77114400000000005</v>
      </c>
      <c r="Q7" s="146">
        <v>7.4626999999999999E-2</v>
      </c>
      <c r="S7" s="5" t="s">
        <v>130</v>
      </c>
      <c r="T7" s="144">
        <v>0.24155844160000001</v>
      </c>
      <c r="U7" s="145">
        <v>0.2662337662</v>
      </c>
      <c r="V7" s="145">
        <v>8.9610389600000007E-2</v>
      </c>
      <c r="W7" s="145">
        <v>2.2077922100000001E-2</v>
      </c>
      <c r="X7" s="145">
        <v>3.8961039000000003E-2</v>
      </c>
      <c r="Y7" s="146">
        <v>0.34155844159999998</v>
      </c>
    </row>
    <row r="8" spans="1:25">
      <c r="A8" s="5" t="s">
        <v>131</v>
      </c>
      <c r="B8" s="101">
        <v>0.93</v>
      </c>
      <c r="C8" s="102">
        <v>0.91</v>
      </c>
      <c r="D8" s="102">
        <v>0.89</v>
      </c>
      <c r="E8" s="102">
        <v>0.93</v>
      </c>
      <c r="F8" s="102">
        <v>0.98</v>
      </c>
      <c r="G8" s="102">
        <v>0.97</v>
      </c>
      <c r="H8" s="102">
        <v>0.82</v>
      </c>
      <c r="I8" s="102">
        <v>0.93</v>
      </c>
      <c r="J8" s="103">
        <v>0.85</v>
      </c>
      <c r="L8" s="5" t="s">
        <v>131</v>
      </c>
      <c r="M8" s="144">
        <v>1.7949E-2</v>
      </c>
      <c r="N8" s="145">
        <v>1.5384999999999999E-2</v>
      </c>
      <c r="O8" s="145">
        <v>1.7949E-2</v>
      </c>
      <c r="P8" s="145">
        <v>0.94871799999999995</v>
      </c>
      <c r="Q8" s="146">
        <v>0</v>
      </c>
      <c r="S8" s="5" t="s">
        <v>131</v>
      </c>
      <c r="T8" s="144">
        <v>0.59925788499999999</v>
      </c>
      <c r="U8" s="145">
        <v>0.17068645639999999</v>
      </c>
      <c r="V8" s="145">
        <v>3.7105751399999998E-2</v>
      </c>
      <c r="W8" s="145">
        <v>1.48423006E-2</v>
      </c>
      <c r="X8" s="145">
        <v>3.8961039000000003E-2</v>
      </c>
      <c r="Y8" s="146">
        <v>0.1391465677</v>
      </c>
    </row>
    <row r="9" spans="1:25">
      <c r="A9" s="5" t="s">
        <v>132</v>
      </c>
      <c r="B9" s="101">
        <v>0.91</v>
      </c>
      <c r="C9" s="102">
        <v>0.79</v>
      </c>
      <c r="D9" s="102">
        <v>0.67</v>
      </c>
      <c r="E9" s="102">
        <v>0.94</v>
      </c>
      <c r="F9" s="102">
        <v>0.83</v>
      </c>
      <c r="G9" s="102">
        <v>0.73</v>
      </c>
      <c r="H9" s="102">
        <v>0.93</v>
      </c>
      <c r="I9" s="102">
        <v>0.84</v>
      </c>
      <c r="J9" s="103">
        <v>0.73</v>
      </c>
      <c r="L9" s="5" t="s">
        <v>132</v>
      </c>
      <c r="M9" s="107">
        <v>2.5628999999999999E-2</v>
      </c>
      <c r="N9" s="108">
        <v>5.803E-3</v>
      </c>
      <c r="O9" s="108">
        <v>6.77E-3</v>
      </c>
      <c r="P9" s="108">
        <v>0.95019299999999995</v>
      </c>
      <c r="Q9" s="109">
        <v>1.1605000000000001E-2</v>
      </c>
      <c r="S9" s="5" t="s">
        <v>132</v>
      </c>
      <c r="T9" s="107">
        <v>0.44302600469999998</v>
      </c>
      <c r="U9" s="108">
        <v>0.28226950350000002</v>
      </c>
      <c r="V9" s="108">
        <v>0.12434988180000001</v>
      </c>
      <c r="W9" s="108">
        <v>2.5531914900000001E-2</v>
      </c>
      <c r="X9" s="108">
        <v>7.7068557900000001E-2</v>
      </c>
      <c r="Y9" s="109">
        <v>4.7754137100000003E-2</v>
      </c>
    </row>
    <row r="10" spans="1:25">
      <c r="A10" s="5" t="s">
        <v>133</v>
      </c>
      <c r="B10" s="101">
        <v>0.89</v>
      </c>
      <c r="C10" s="102">
        <v>0.63</v>
      </c>
      <c r="D10" s="102">
        <v>0.59</v>
      </c>
      <c r="E10" s="102">
        <v>0.87</v>
      </c>
      <c r="F10" s="102">
        <v>0.85</v>
      </c>
      <c r="G10" s="102">
        <v>0.79</v>
      </c>
      <c r="H10" s="102">
        <v>0.91</v>
      </c>
      <c r="I10" s="102">
        <v>0.9</v>
      </c>
      <c r="J10" s="103">
        <v>0.82</v>
      </c>
      <c r="L10" s="5" t="s">
        <v>133</v>
      </c>
      <c r="M10" s="107">
        <v>3.6093E-2</v>
      </c>
      <c r="N10" s="108">
        <v>1.9108E-2</v>
      </c>
      <c r="O10" s="108">
        <v>4.2459999999999998E-3</v>
      </c>
      <c r="P10" s="108">
        <v>0.87048800000000004</v>
      </c>
      <c r="Q10" s="109">
        <v>7.0064000000000001E-2</v>
      </c>
      <c r="S10" s="5" t="s">
        <v>133</v>
      </c>
      <c r="T10" s="107">
        <v>0.33634719709999999</v>
      </c>
      <c r="U10" s="108">
        <v>0.22603978299999999</v>
      </c>
      <c r="V10" s="108">
        <v>0.1193490054</v>
      </c>
      <c r="W10" s="108">
        <v>9.0415913000000004E-3</v>
      </c>
      <c r="X10" s="108">
        <v>4.7016274900000002E-2</v>
      </c>
      <c r="Y10" s="109">
        <v>0.2622061483</v>
      </c>
    </row>
    <row r="11" spans="1:25">
      <c r="A11" s="5" t="s">
        <v>134</v>
      </c>
      <c r="B11" s="101">
        <v>0.95</v>
      </c>
      <c r="C11" s="102">
        <v>0.9</v>
      </c>
      <c r="D11" s="102">
        <v>0.85</v>
      </c>
      <c r="E11" s="102">
        <v>0.96</v>
      </c>
      <c r="F11" s="102">
        <v>0.95</v>
      </c>
      <c r="G11" s="102">
        <v>0.92</v>
      </c>
      <c r="H11" s="102">
        <v>0.97</v>
      </c>
      <c r="I11" s="102">
        <v>0.92</v>
      </c>
      <c r="J11" s="103">
        <v>0.91</v>
      </c>
      <c r="L11" s="5" t="s">
        <v>134</v>
      </c>
      <c r="M11" s="107">
        <v>0.117588</v>
      </c>
      <c r="N11" s="108">
        <v>3.5175999999999999E-2</v>
      </c>
      <c r="O11" s="108">
        <v>2.9145999999999998E-2</v>
      </c>
      <c r="P11" s="108">
        <v>0.75477399999999994</v>
      </c>
      <c r="Q11" s="109">
        <v>6.3316999999999998E-2</v>
      </c>
      <c r="S11" s="5" t="s">
        <v>134</v>
      </c>
      <c r="T11" s="107">
        <v>0.21793797149999999</v>
      </c>
      <c r="U11" s="108">
        <v>0.16932103940000001</v>
      </c>
      <c r="V11" s="108">
        <v>6.9572506300000003E-2</v>
      </c>
      <c r="W11" s="108">
        <v>5.8675608000000002E-3</v>
      </c>
      <c r="X11" s="108">
        <v>0.34199497070000001</v>
      </c>
      <c r="Y11" s="109">
        <v>0.19530595140000001</v>
      </c>
    </row>
    <row r="12" spans="1:25">
      <c r="A12" s="5" t="s">
        <v>135</v>
      </c>
      <c r="B12" s="101">
        <v>0.92</v>
      </c>
      <c r="C12" s="102">
        <v>0.81</v>
      </c>
      <c r="D12" s="102">
        <v>0.72</v>
      </c>
      <c r="E12" s="102">
        <v>0.96</v>
      </c>
      <c r="F12" s="102">
        <v>0.83</v>
      </c>
      <c r="G12" s="102">
        <v>0.79</v>
      </c>
      <c r="H12" s="102">
        <v>0.93</v>
      </c>
      <c r="I12" s="102">
        <v>0.82</v>
      </c>
      <c r="J12" s="103">
        <v>0.76</v>
      </c>
      <c r="L12" s="5" t="s">
        <v>135</v>
      </c>
      <c r="M12" s="107">
        <v>3.7699999999999997E-2</v>
      </c>
      <c r="N12" s="108">
        <v>1.1310000000000001E-2</v>
      </c>
      <c r="O12" s="108">
        <v>1.3195E-2</v>
      </c>
      <c r="P12" s="108">
        <v>0.91800199999999998</v>
      </c>
      <c r="Q12" s="109">
        <v>1.9793000000000002E-2</v>
      </c>
      <c r="S12" s="5" t="s">
        <v>135</v>
      </c>
      <c r="T12" s="107">
        <v>0.25537820960000002</v>
      </c>
      <c r="U12" s="108">
        <v>0.11936155449999999</v>
      </c>
      <c r="V12" s="108">
        <v>6.4538514899999996E-2</v>
      </c>
      <c r="W12" s="108">
        <v>1.9430950700000001E-2</v>
      </c>
      <c r="X12" s="108">
        <v>2.8452463599999998E-2</v>
      </c>
      <c r="Y12" s="109">
        <v>0.51283830669999997</v>
      </c>
    </row>
    <row r="13" spans="1:25">
      <c r="A13" s="5" t="s">
        <v>136</v>
      </c>
      <c r="B13" s="101">
        <v>0.95</v>
      </c>
      <c r="C13" s="102">
        <v>0.89</v>
      </c>
      <c r="D13" s="102">
        <v>0.84</v>
      </c>
      <c r="E13" s="102">
        <v>0.91</v>
      </c>
      <c r="F13" s="102">
        <v>0.86</v>
      </c>
      <c r="G13" s="102">
        <v>0.77</v>
      </c>
      <c r="H13" s="102">
        <v>0.93</v>
      </c>
      <c r="I13" s="102">
        <v>0.91</v>
      </c>
      <c r="J13" s="103">
        <v>0.85</v>
      </c>
      <c r="L13" s="5" t="s">
        <v>136</v>
      </c>
      <c r="M13" s="107">
        <v>4.4776000000000003E-2</v>
      </c>
      <c r="N13" s="108">
        <v>1.4925000000000001E-2</v>
      </c>
      <c r="O13" s="108">
        <v>4.9750000000000003E-3</v>
      </c>
      <c r="P13" s="108">
        <v>0.92039800000000005</v>
      </c>
      <c r="Q13" s="109">
        <v>1.4925000000000001E-2</v>
      </c>
      <c r="S13" s="5" t="s">
        <v>136</v>
      </c>
      <c r="T13" s="107">
        <v>0.3762135922</v>
      </c>
      <c r="U13" s="108">
        <v>0.3470873786</v>
      </c>
      <c r="V13" s="108">
        <v>8.9805825199999995E-2</v>
      </c>
      <c r="W13" s="108">
        <v>4.8543689000000003E-3</v>
      </c>
      <c r="X13" s="108">
        <v>2.42718447E-2</v>
      </c>
      <c r="Y13" s="109">
        <v>0.15776699029999999</v>
      </c>
    </row>
    <row r="14" spans="1:25">
      <c r="A14" s="5" t="s">
        <v>137</v>
      </c>
      <c r="B14" s="101">
        <v>0.92</v>
      </c>
      <c r="C14" s="102">
        <v>0.86</v>
      </c>
      <c r="D14" s="102">
        <v>0.8</v>
      </c>
      <c r="E14" s="102">
        <v>0.94</v>
      </c>
      <c r="F14" s="102">
        <v>0.84</v>
      </c>
      <c r="G14" s="102">
        <v>0.78</v>
      </c>
      <c r="H14" s="102">
        <v>0.91</v>
      </c>
      <c r="I14" s="102">
        <v>0.91</v>
      </c>
      <c r="J14" s="103">
        <v>0.84</v>
      </c>
      <c r="L14" s="5" t="s">
        <v>137</v>
      </c>
      <c r="M14" s="107">
        <v>2.0833000000000001E-2</v>
      </c>
      <c r="N14" s="108">
        <v>1.7857000000000001E-2</v>
      </c>
      <c r="O14" s="108">
        <v>8.9289999999999994E-3</v>
      </c>
      <c r="P14" s="108">
        <v>0.93824399999999997</v>
      </c>
      <c r="Q14" s="109">
        <v>1.4137E-2</v>
      </c>
      <c r="S14" s="5" t="s">
        <v>137</v>
      </c>
      <c r="T14" s="107">
        <v>0.28743545609999999</v>
      </c>
      <c r="U14" s="108">
        <v>0.46299483650000001</v>
      </c>
      <c r="V14" s="108">
        <v>9.7532989000000004E-3</v>
      </c>
      <c r="W14" s="108">
        <v>2.06540448E-2</v>
      </c>
      <c r="X14" s="108">
        <v>2.9259896699999999E-2</v>
      </c>
      <c r="Y14" s="109">
        <v>0.18990246699999999</v>
      </c>
    </row>
    <row r="15" spans="1:25">
      <c r="A15" s="5" t="s">
        <v>138</v>
      </c>
      <c r="B15" s="101">
        <v>0.94</v>
      </c>
      <c r="C15" s="102">
        <v>0.88</v>
      </c>
      <c r="D15" s="102">
        <v>0.81</v>
      </c>
      <c r="E15" s="102">
        <v>0.94</v>
      </c>
      <c r="F15" s="102">
        <v>0.88</v>
      </c>
      <c r="G15" s="102">
        <v>0.82</v>
      </c>
      <c r="H15" s="102">
        <v>0.95</v>
      </c>
      <c r="I15" s="102">
        <v>0.93</v>
      </c>
      <c r="J15" s="103">
        <v>0.87</v>
      </c>
      <c r="L15" s="5" t="s">
        <v>138</v>
      </c>
      <c r="M15" s="107">
        <v>7.0587999999999998E-2</v>
      </c>
      <c r="N15" s="108">
        <v>3.5293999999999999E-2</v>
      </c>
      <c r="O15" s="108">
        <v>3.5293999999999999E-2</v>
      </c>
      <c r="P15" s="108">
        <v>0.82352899999999996</v>
      </c>
      <c r="Q15" s="109">
        <v>3.5293999999999999E-2</v>
      </c>
      <c r="S15" s="5" t="s">
        <v>138</v>
      </c>
      <c r="T15" s="107">
        <v>0.39092872569999998</v>
      </c>
      <c r="U15" s="108">
        <v>0.20950323970000001</v>
      </c>
      <c r="V15" s="108">
        <v>7.5593952500000006E-2</v>
      </c>
      <c r="W15" s="108">
        <v>4.3196544000000002E-3</v>
      </c>
      <c r="X15" s="108">
        <v>0</v>
      </c>
      <c r="Y15" s="109">
        <v>0.31965442760000001</v>
      </c>
    </row>
    <row r="16" spans="1:25">
      <c r="A16" s="5" t="s">
        <v>139</v>
      </c>
      <c r="B16" s="101">
        <v>0.96</v>
      </c>
      <c r="C16" s="102">
        <v>0.87</v>
      </c>
      <c r="D16" s="102">
        <v>0.84</v>
      </c>
      <c r="E16" s="102">
        <v>0.96</v>
      </c>
      <c r="F16" s="102">
        <v>0.9</v>
      </c>
      <c r="G16" s="102">
        <v>0.87</v>
      </c>
      <c r="H16" s="102">
        <v>0.97</v>
      </c>
      <c r="I16" s="102">
        <v>0.89</v>
      </c>
      <c r="J16" s="103">
        <v>0.87</v>
      </c>
      <c r="L16" s="5" t="s">
        <v>139</v>
      </c>
      <c r="M16" s="107">
        <v>7.1451000000000001E-2</v>
      </c>
      <c r="N16" s="108">
        <v>1.9796000000000001E-2</v>
      </c>
      <c r="O16" s="108">
        <v>1.4847000000000001E-2</v>
      </c>
      <c r="P16" s="108">
        <v>0.84936599999999995</v>
      </c>
      <c r="Q16" s="109">
        <v>4.4540999999999997E-2</v>
      </c>
      <c r="S16" s="5" t="s">
        <v>139</v>
      </c>
      <c r="T16" s="107">
        <v>0.35458612979999998</v>
      </c>
      <c r="U16" s="108">
        <v>0.25727069349999998</v>
      </c>
      <c r="V16" s="108">
        <v>0.1395973154</v>
      </c>
      <c r="W16" s="108">
        <v>1.16331096E-2</v>
      </c>
      <c r="X16" s="108">
        <v>5.3914988800000001E-2</v>
      </c>
      <c r="Y16" s="109">
        <v>0.1829977629</v>
      </c>
    </row>
    <row r="17" spans="1:25" ht="16" thickBot="1">
      <c r="A17" s="8" t="s">
        <v>140</v>
      </c>
      <c r="B17" s="104">
        <v>0.96</v>
      </c>
      <c r="C17" s="105">
        <v>0.84</v>
      </c>
      <c r="D17" s="105">
        <v>0.81</v>
      </c>
      <c r="E17" s="105">
        <v>0.96</v>
      </c>
      <c r="F17" s="105">
        <v>0.89</v>
      </c>
      <c r="G17" s="105">
        <v>0.86</v>
      </c>
      <c r="H17" s="105">
        <v>0.95</v>
      </c>
      <c r="I17" s="105">
        <v>0.89</v>
      </c>
      <c r="J17" s="106">
        <v>0.86</v>
      </c>
      <c r="L17" s="8" t="s">
        <v>140</v>
      </c>
      <c r="M17" s="110">
        <v>3.5131999999999997E-2</v>
      </c>
      <c r="N17" s="111">
        <v>8.7829999999999991E-3</v>
      </c>
      <c r="O17" s="111">
        <v>1.3802E-2</v>
      </c>
      <c r="P17" s="111">
        <v>0.89836899999999997</v>
      </c>
      <c r="Q17" s="112">
        <v>4.3915000000000003E-2</v>
      </c>
      <c r="S17" s="8" t="s">
        <v>140</v>
      </c>
      <c r="T17" s="110">
        <v>0.16964285709999999</v>
      </c>
      <c r="U17" s="111">
        <v>0.10389610389999999</v>
      </c>
      <c r="V17" s="111">
        <v>3.2467531999999999E-3</v>
      </c>
      <c r="W17" s="111">
        <v>8.1168829999999997E-4</v>
      </c>
      <c r="X17" s="111">
        <v>1.6233765999999999E-3</v>
      </c>
      <c r="Y17" s="112">
        <v>0.72077922080000001</v>
      </c>
    </row>
    <row r="19" spans="1:25" ht="16" thickBot="1"/>
    <row r="20" spans="1:25" ht="30" customHeight="1" thickBot="1">
      <c r="A20" s="7" t="s">
        <v>125</v>
      </c>
      <c r="B20" s="15" t="s">
        <v>141</v>
      </c>
      <c r="C20" s="16" t="s">
        <v>142</v>
      </c>
      <c r="D20" s="16" t="s">
        <v>143</v>
      </c>
      <c r="E20" s="16" t="s">
        <v>144</v>
      </c>
      <c r="F20" s="16" t="s">
        <v>145</v>
      </c>
      <c r="G20" s="16" t="s">
        <v>146</v>
      </c>
      <c r="H20" s="16" t="s">
        <v>147</v>
      </c>
      <c r="I20" s="16" t="s">
        <v>148</v>
      </c>
      <c r="J20" s="17" t="s">
        <v>149</v>
      </c>
      <c r="L20" s="7" t="s">
        <v>125</v>
      </c>
      <c r="M20" s="18" t="s">
        <v>150</v>
      </c>
      <c r="N20" s="10"/>
      <c r="O20" s="10"/>
      <c r="P20" s="10"/>
      <c r="Q20" s="19" t="s">
        <v>151</v>
      </c>
    </row>
    <row r="21" spans="1:25">
      <c r="A21" s="21" t="s">
        <v>126</v>
      </c>
      <c r="B21" s="113"/>
      <c r="C21" s="114"/>
      <c r="D21" s="114"/>
      <c r="E21" s="114"/>
      <c r="F21" s="114"/>
      <c r="G21" s="114"/>
      <c r="H21" s="114"/>
      <c r="I21" s="114"/>
      <c r="J21" s="115"/>
      <c r="L21" s="21" t="s">
        <v>126</v>
      </c>
      <c r="M21" s="147"/>
      <c r="N21" s="148"/>
      <c r="O21" s="148"/>
      <c r="P21" s="148"/>
      <c r="Q21" s="149"/>
    </row>
    <row r="22" spans="1:25">
      <c r="A22" s="5" t="s">
        <v>127</v>
      </c>
      <c r="B22" s="113">
        <v>1.0552000000000001E-2</v>
      </c>
      <c r="C22" s="114">
        <v>0.24756500000000001</v>
      </c>
      <c r="D22" s="114">
        <v>0.25811699999999999</v>
      </c>
      <c r="E22" s="114">
        <v>1.9480999999999998E-2</v>
      </c>
      <c r="F22" s="114">
        <v>0.70941600000000005</v>
      </c>
      <c r="G22" s="114">
        <v>0.72889599999999999</v>
      </c>
      <c r="H22" s="114">
        <v>3.1655999999999997E-2</v>
      </c>
      <c r="I22" s="114">
        <v>0.96834399999999998</v>
      </c>
      <c r="J22" s="115">
        <v>1</v>
      </c>
      <c r="L22" s="5" t="s">
        <v>127</v>
      </c>
      <c r="M22" s="150">
        <v>0.13957603439999999</v>
      </c>
      <c r="N22" s="137">
        <v>0.12829883289999999</v>
      </c>
      <c r="O22" s="137">
        <v>0.3649607144</v>
      </c>
      <c r="P22" s="137">
        <v>0.26671943240000001</v>
      </c>
      <c r="Q22" s="151">
        <v>0.1004449858</v>
      </c>
    </row>
    <row r="23" spans="1:25">
      <c r="A23" s="5" t="s">
        <v>128</v>
      </c>
      <c r="B23" s="113">
        <v>1.756E-3</v>
      </c>
      <c r="C23" s="114">
        <v>0.23360700000000001</v>
      </c>
      <c r="D23" s="114">
        <v>0.23536299999999999</v>
      </c>
      <c r="E23" s="114">
        <v>2.4004999999999999E-2</v>
      </c>
      <c r="F23" s="114">
        <v>0.73653400000000002</v>
      </c>
      <c r="G23" s="114">
        <v>0.76053899999999997</v>
      </c>
      <c r="H23" s="114">
        <v>2.6346999999999999E-2</v>
      </c>
      <c r="I23" s="114">
        <v>0.97365299999999999</v>
      </c>
      <c r="J23" s="115">
        <v>1</v>
      </c>
      <c r="L23" s="5" t="s">
        <v>128</v>
      </c>
      <c r="M23" s="150">
        <v>0.19353366550000001</v>
      </c>
      <c r="N23" s="137">
        <v>0.23106355000000001</v>
      </c>
      <c r="O23" s="137">
        <v>0.1973619288</v>
      </c>
      <c r="P23" s="137">
        <v>0.2118946615</v>
      </c>
      <c r="Q23" s="151">
        <v>0.16614619429999999</v>
      </c>
    </row>
    <row r="24" spans="1:25">
      <c r="A24" s="5" t="s">
        <v>129</v>
      </c>
      <c r="B24" s="113">
        <v>4.4999999999999997E-3</v>
      </c>
      <c r="C24" s="114">
        <v>0.24032400000000001</v>
      </c>
      <c r="D24" s="114">
        <v>0.24482400000000001</v>
      </c>
      <c r="E24" s="114">
        <v>3.5999999999999999E-3</v>
      </c>
      <c r="F24" s="114">
        <v>0.75067499999999998</v>
      </c>
      <c r="G24" s="114">
        <v>0.75427500000000003</v>
      </c>
      <c r="H24" s="114">
        <v>9.0010000000000003E-3</v>
      </c>
      <c r="I24" s="114">
        <v>0.99099899999999996</v>
      </c>
      <c r="J24" s="115">
        <v>1</v>
      </c>
      <c r="L24" s="5" t="s">
        <v>129</v>
      </c>
      <c r="M24" s="150">
        <v>0.14830826729999999</v>
      </c>
      <c r="N24" s="137">
        <v>0.17332819690000001</v>
      </c>
      <c r="O24" s="137">
        <v>0.1088927042</v>
      </c>
      <c r="P24" s="137">
        <v>0.25283348700000002</v>
      </c>
      <c r="Q24" s="151">
        <v>0.31663734459999998</v>
      </c>
    </row>
    <row r="25" spans="1:25">
      <c r="A25" s="5" t="s">
        <v>130</v>
      </c>
      <c r="B25" s="113">
        <v>4.5170000000000002E-3</v>
      </c>
      <c r="C25" s="114">
        <v>0.27235799999999999</v>
      </c>
      <c r="D25" s="114">
        <v>0.27687400000000001</v>
      </c>
      <c r="E25" s="114">
        <v>8.1300000000000001E-3</v>
      </c>
      <c r="F25" s="114">
        <v>0.71138199999999996</v>
      </c>
      <c r="G25" s="114">
        <v>0.71951200000000004</v>
      </c>
      <c r="H25" s="114">
        <v>1.2647E-2</v>
      </c>
      <c r="I25" s="114">
        <v>0.98735300000000004</v>
      </c>
      <c r="J25" s="115">
        <v>1</v>
      </c>
      <c r="L25" s="5" t="s">
        <v>130</v>
      </c>
      <c r="M25" s="150">
        <v>0.14597085639999999</v>
      </c>
      <c r="N25" s="137">
        <v>0.23576385320000001</v>
      </c>
      <c r="O25" s="137">
        <v>0.15843070300000001</v>
      </c>
      <c r="P25" s="137">
        <v>0.2516688064</v>
      </c>
      <c r="Q25" s="151">
        <v>0.20816578090000001</v>
      </c>
    </row>
    <row r="26" spans="1:25">
      <c r="A26" s="5" t="s">
        <v>131</v>
      </c>
      <c r="B26" s="113">
        <v>2.4674999999999999E-2</v>
      </c>
      <c r="C26" s="114">
        <v>0.25194800000000001</v>
      </c>
      <c r="D26" s="114">
        <v>0.27662300000000001</v>
      </c>
      <c r="E26" s="114">
        <v>1.1688E-2</v>
      </c>
      <c r="F26" s="114">
        <v>0.70649399999999996</v>
      </c>
      <c r="G26" s="114">
        <v>0.71818199999999999</v>
      </c>
      <c r="H26" s="114">
        <v>3.6364E-2</v>
      </c>
      <c r="I26" s="114">
        <v>0.96363600000000005</v>
      </c>
      <c r="J26" s="115">
        <v>1</v>
      </c>
      <c r="L26" s="5" t="s">
        <v>131</v>
      </c>
      <c r="M26" s="150">
        <v>0.167029705</v>
      </c>
      <c r="N26" s="137">
        <v>0.12760066989999999</v>
      </c>
      <c r="O26" s="137">
        <v>0.26511394100000002</v>
      </c>
      <c r="P26" s="137">
        <v>0.33977541630000002</v>
      </c>
      <c r="Q26" s="151">
        <v>0.10048026779999999</v>
      </c>
    </row>
    <row r="27" spans="1:25">
      <c r="A27" s="5" t="s">
        <v>132</v>
      </c>
      <c r="B27" s="113">
        <v>7.4489999999999999E-3</v>
      </c>
      <c r="C27" s="114">
        <v>0.20297999999999999</v>
      </c>
      <c r="D27" s="114">
        <v>0.210428</v>
      </c>
      <c r="E27" s="114">
        <v>2.2346000000000001E-2</v>
      </c>
      <c r="F27" s="114">
        <v>0.75605199999999995</v>
      </c>
      <c r="G27" s="114">
        <v>0.77839899999999995</v>
      </c>
      <c r="H27" s="114">
        <v>2.9794999999999999E-2</v>
      </c>
      <c r="I27" s="114">
        <v>0.97020499999999998</v>
      </c>
      <c r="J27" s="115">
        <v>1</v>
      </c>
      <c r="L27" s="5" t="s">
        <v>132</v>
      </c>
      <c r="M27" s="150">
        <v>5.2316003700000002E-2</v>
      </c>
      <c r="N27" s="137">
        <v>0.18029169789999999</v>
      </c>
      <c r="O27" s="137">
        <v>0.43201538579999998</v>
      </c>
      <c r="P27" s="137">
        <v>0.23771669449999999</v>
      </c>
      <c r="Q27" s="151">
        <v>9.7660217999999993E-2</v>
      </c>
    </row>
    <row r="28" spans="1:25">
      <c r="A28" s="5" t="s">
        <v>133</v>
      </c>
      <c r="B28" s="113">
        <v>1.4198000000000001E-2</v>
      </c>
      <c r="C28" s="114">
        <v>0.21249399999999999</v>
      </c>
      <c r="D28" s="114">
        <v>0.226692</v>
      </c>
      <c r="E28" s="114">
        <v>1.5143999999999999E-2</v>
      </c>
      <c r="F28" s="114">
        <v>0.75579700000000005</v>
      </c>
      <c r="G28" s="114">
        <v>0.77094200000000002</v>
      </c>
      <c r="H28" s="114">
        <v>2.9815000000000001E-2</v>
      </c>
      <c r="I28" s="114">
        <v>0.97018499999999996</v>
      </c>
      <c r="J28" s="115">
        <v>1</v>
      </c>
      <c r="L28" s="5" t="s">
        <v>133</v>
      </c>
      <c r="M28" s="150">
        <v>0.1193288159</v>
      </c>
      <c r="N28" s="137">
        <v>0.16010716650000001</v>
      </c>
      <c r="O28" s="137">
        <v>0.32065187890000002</v>
      </c>
      <c r="P28" s="137">
        <v>0.36894480559999998</v>
      </c>
      <c r="Q28" s="151">
        <v>3.0967333100000001E-2</v>
      </c>
    </row>
    <row r="29" spans="1:25">
      <c r="A29" s="5" t="s">
        <v>134</v>
      </c>
      <c r="B29" s="113">
        <v>1.2749999999999999E-2</v>
      </c>
      <c r="C29" s="114">
        <v>0.25865199999999999</v>
      </c>
      <c r="D29" s="114">
        <v>0.27140300000000001</v>
      </c>
      <c r="E29" s="114">
        <v>1.4572E-2</v>
      </c>
      <c r="F29" s="114">
        <v>0.71038299999999999</v>
      </c>
      <c r="G29" s="114">
        <v>0.72495399999999999</v>
      </c>
      <c r="H29" s="114">
        <v>2.7321999999999999E-2</v>
      </c>
      <c r="I29" s="114">
        <v>0.97267800000000004</v>
      </c>
      <c r="J29" s="115">
        <v>1</v>
      </c>
      <c r="L29" s="5" t="s">
        <v>134</v>
      </c>
      <c r="M29" s="150">
        <v>0.15013300590000001</v>
      </c>
      <c r="N29" s="137">
        <v>0.28193414249999998</v>
      </c>
      <c r="O29" s="137">
        <v>0.28134359669999998</v>
      </c>
      <c r="P29" s="137">
        <v>0.24539174329999999</v>
      </c>
      <c r="Q29" s="151">
        <v>4.1197511700000002E-2</v>
      </c>
    </row>
    <row r="30" spans="1:25">
      <c r="A30" s="5" t="s">
        <v>135</v>
      </c>
      <c r="B30" s="113">
        <v>4.1949999999999999E-3</v>
      </c>
      <c r="C30" s="114">
        <v>0.28859099999999999</v>
      </c>
      <c r="D30" s="114">
        <v>0.29278500000000002</v>
      </c>
      <c r="E30" s="114">
        <v>4.1949999999999999E-3</v>
      </c>
      <c r="F30" s="114">
        <v>0.69211400000000001</v>
      </c>
      <c r="G30" s="114">
        <v>0.69630899999999996</v>
      </c>
      <c r="H30" s="114">
        <v>8.3890000000000006E-3</v>
      </c>
      <c r="I30" s="114">
        <v>0.99161100000000002</v>
      </c>
      <c r="J30" s="115">
        <v>1</v>
      </c>
      <c r="L30" s="5" t="s">
        <v>135</v>
      </c>
      <c r="M30" s="150">
        <v>0.26081762819999998</v>
      </c>
      <c r="N30" s="137">
        <v>0.1755574741</v>
      </c>
      <c r="O30" s="137">
        <v>0.14450330350000001</v>
      </c>
      <c r="P30" s="137">
        <v>0.1168795267</v>
      </c>
      <c r="Q30" s="151">
        <v>0.30224206749999999</v>
      </c>
    </row>
    <row r="31" spans="1:25">
      <c r="A31" s="5" t="s">
        <v>136</v>
      </c>
      <c r="B31" s="113">
        <v>1.7396999999999999E-2</v>
      </c>
      <c r="C31" s="114">
        <v>0.32080700000000001</v>
      </c>
      <c r="D31" s="114">
        <v>0.33820499999999998</v>
      </c>
      <c r="E31" s="114">
        <v>1.183E-2</v>
      </c>
      <c r="F31" s="114">
        <v>0.64439800000000003</v>
      </c>
      <c r="G31" s="114">
        <v>0.65622800000000003</v>
      </c>
      <c r="H31" s="114">
        <v>3.1315000000000003E-2</v>
      </c>
      <c r="I31" s="114">
        <v>0.96868500000000002</v>
      </c>
      <c r="J31" s="115">
        <v>1</v>
      </c>
      <c r="L31" s="5" t="s">
        <v>136</v>
      </c>
      <c r="M31" s="150">
        <v>0.3134551189</v>
      </c>
      <c r="N31" s="137">
        <v>0.26237241579999998</v>
      </c>
      <c r="O31" s="137">
        <v>0.1498613141</v>
      </c>
      <c r="P31" s="137">
        <v>0.1497755536</v>
      </c>
      <c r="Q31" s="151">
        <v>0.1245355975</v>
      </c>
    </row>
    <row r="32" spans="1:25">
      <c r="A32" s="5" t="s">
        <v>137</v>
      </c>
      <c r="B32" s="113">
        <v>1.4563E-2</v>
      </c>
      <c r="C32" s="114">
        <v>0.286408</v>
      </c>
      <c r="D32" s="114">
        <v>0.30097099999999999</v>
      </c>
      <c r="E32" s="114">
        <v>1.2135999999999999E-2</v>
      </c>
      <c r="F32" s="114">
        <v>0.68446600000000002</v>
      </c>
      <c r="G32" s="114">
        <v>0.69660200000000005</v>
      </c>
      <c r="H32" s="114">
        <v>2.6699000000000001E-2</v>
      </c>
      <c r="I32" s="114">
        <v>0.97330099999999997</v>
      </c>
      <c r="J32" s="115">
        <v>1</v>
      </c>
      <c r="L32" s="5" t="s">
        <v>137</v>
      </c>
      <c r="M32" s="150">
        <v>0.21808100459999999</v>
      </c>
      <c r="N32" s="137">
        <v>0.31188666300000001</v>
      </c>
      <c r="O32" s="137">
        <v>0.1184666667</v>
      </c>
      <c r="P32" s="137">
        <v>0.1781815001</v>
      </c>
      <c r="Q32" s="151">
        <v>0.1733841656</v>
      </c>
    </row>
    <row r="33" spans="1:25">
      <c r="A33" s="5" t="s">
        <v>138</v>
      </c>
      <c r="B33" s="113">
        <v>2.2478000000000001E-2</v>
      </c>
      <c r="C33" s="114">
        <v>0.25590800000000002</v>
      </c>
      <c r="D33" s="114">
        <v>0.27838600000000002</v>
      </c>
      <c r="E33" s="114">
        <v>6.6281999999999994E-2</v>
      </c>
      <c r="F33" s="114">
        <v>0.65187300000000004</v>
      </c>
      <c r="G33" s="114">
        <v>0.71815600000000002</v>
      </c>
      <c r="H33" s="114">
        <v>8.9337E-2</v>
      </c>
      <c r="I33" s="114">
        <v>0.910663</v>
      </c>
      <c r="J33" s="115">
        <v>1</v>
      </c>
      <c r="L33" s="5" t="s">
        <v>138</v>
      </c>
      <c r="M33" s="150">
        <v>0.32325008440000003</v>
      </c>
      <c r="N33" s="137">
        <v>0.35341337709999998</v>
      </c>
      <c r="O33" s="137">
        <v>0.1036272796</v>
      </c>
      <c r="P33" s="137">
        <v>7.9986013600000003E-2</v>
      </c>
      <c r="Q33" s="151">
        <v>0.13972324529999999</v>
      </c>
    </row>
    <row r="34" spans="1:25">
      <c r="A34" s="5" t="s">
        <v>139</v>
      </c>
      <c r="B34" s="113">
        <v>1.2959E-2</v>
      </c>
      <c r="C34" s="114">
        <v>0.27645799999999998</v>
      </c>
      <c r="D34" s="114">
        <v>0.28941699999999998</v>
      </c>
      <c r="E34" s="114">
        <v>2.5918E-2</v>
      </c>
      <c r="F34" s="114">
        <v>0.67602600000000002</v>
      </c>
      <c r="G34" s="114">
        <v>0.70194400000000001</v>
      </c>
      <c r="H34" s="114">
        <v>4.1036999999999997E-2</v>
      </c>
      <c r="I34" s="114">
        <v>0.95896300000000001</v>
      </c>
      <c r="J34" s="115">
        <v>1</v>
      </c>
      <c r="L34" s="5" t="s">
        <v>139</v>
      </c>
      <c r="M34" s="150">
        <v>0.40915602229999998</v>
      </c>
      <c r="N34" s="137">
        <v>0.30792657750000002</v>
      </c>
      <c r="O34" s="137">
        <v>0.1914163384</v>
      </c>
      <c r="P34" s="137">
        <v>6.0220431499999998E-2</v>
      </c>
      <c r="Q34" s="151">
        <v>3.1280630400000002E-2</v>
      </c>
    </row>
    <row r="35" spans="1:25" ht="16" thickBot="1">
      <c r="A35" s="8" t="s">
        <v>140</v>
      </c>
      <c r="B35" s="116">
        <v>1.4334E-2</v>
      </c>
      <c r="C35" s="117">
        <v>0.25531900000000002</v>
      </c>
      <c r="D35" s="117">
        <v>0.26965299999999998</v>
      </c>
      <c r="E35" s="117">
        <v>3.3147000000000003E-2</v>
      </c>
      <c r="F35" s="117">
        <v>0.69540900000000005</v>
      </c>
      <c r="G35" s="117">
        <v>0.72855499999999995</v>
      </c>
      <c r="H35" s="117">
        <v>4.7704000000000003E-2</v>
      </c>
      <c r="I35" s="117">
        <v>0.95229600000000003</v>
      </c>
      <c r="J35" s="118">
        <v>1</v>
      </c>
      <c r="L35" s="8" t="s">
        <v>140</v>
      </c>
      <c r="M35" s="152">
        <v>0.33109065929999998</v>
      </c>
      <c r="N35" s="153">
        <v>0.20263076820000001</v>
      </c>
      <c r="O35" s="153">
        <v>0.1902058687</v>
      </c>
      <c r="P35" s="153">
        <v>0.15165905490000001</v>
      </c>
      <c r="Q35" s="154">
        <v>0.1244136488</v>
      </c>
    </row>
    <row r="36" spans="1:25">
      <c r="B36">
        <v>1.0552000000000001E-2</v>
      </c>
      <c r="C36">
        <v>0.24756500000000001</v>
      </c>
      <c r="D36">
        <v>0.25811699999999999</v>
      </c>
      <c r="E36">
        <v>1.9480999999999998E-2</v>
      </c>
      <c r="F36">
        <v>0.70941600000000005</v>
      </c>
      <c r="G36">
        <v>0.72889599999999999</v>
      </c>
      <c r="H36">
        <v>3.1655999999999997E-2</v>
      </c>
      <c r="I36">
        <v>0.96834399999999998</v>
      </c>
      <c r="J36">
        <v>1</v>
      </c>
      <c r="M36">
        <v>0.13957603439999999</v>
      </c>
      <c r="N36">
        <v>0.12829883289999999</v>
      </c>
      <c r="O36">
        <v>0.3649607144</v>
      </c>
      <c r="P36">
        <v>0.26671943240000001</v>
      </c>
      <c r="Q36">
        <v>0.1004449858</v>
      </c>
    </row>
    <row r="37" spans="1:25" ht="16" thickBot="1">
      <c r="B37">
        <v>1.474E-2</v>
      </c>
      <c r="C37">
        <v>0.29663699999999998</v>
      </c>
      <c r="D37">
        <v>0.31137700000000001</v>
      </c>
      <c r="E37">
        <v>1.6122000000000001E-2</v>
      </c>
      <c r="F37">
        <v>0.67111900000000002</v>
      </c>
      <c r="G37">
        <v>0.68724099999999999</v>
      </c>
      <c r="H37">
        <v>3.0861E-2</v>
      </c>
      <c r="I37">
        <v>0.96913899999999997</v>
      </c>
      <c r="J37">
        <v>1</v>
      </c>
      <c r="M37">
        <v>0.32725774340000002</v>
      </c>
      <c r="N37">
        <v>0.21199981700000001</v>
      </c>
      <c r="O37">
        <v>0.19210095329999999</v>
      </c>
      <c r="P37">
        <v>0.14608376819999999</v>
      </c>
      <c r="Q37">
        <v>0.1225577181</v>
      </c>
    </row>
    <row r="38" spans="1:25" ht="18.75" customHeight="1" thickBot="1">
      <c r="B38" s="182" t="s">
        <v>152</v>
      </c>
      <c r="C38" s="183"/>
      <c r="D38" s="183"/>
      <c r="E38" s="183"/>
      <c r="F38" s="183"/>
      <c r="G38" s="184"/>
      <c r="H38" s="185" t="s">
        <v>153</v>
      </c>
      <c r="I38" s="185"/>
      <c r="J38" s="185"/>
      <c r="K38" s="185"/>
      <c r="L38" s="185"/>
      <c r="M38" s="185"/>
      <c r="N38" s="186" t="s">
        <v>154</v>
      </c>
      <c r="O38" s="185"/>
      <c r="P38" s="185"/>
      <c r="Q38" s="185"/>
      <c r="R38" s="185"/>
      <c r="S38" s="187"/>
      <c r="T38" s="185" t="s">
        <v>155</v>
      </c>
      <c r="U38" s="185"/>
      <c r="V38" s="185"/>
      <c r="W38" s="185"/>
      <c r="X38" s="185"/>
      <c r="Y38" s="187"/>
    </row>
    <row r="39" spans="1:25" ht="16" thickBot="1">
      <c r="A39" s="20" t="s">
        <v>125</v>
      </c>
      <c r="B39" s="155" t="s">
        <v>156</v>
      </c>
      <c r="C39" s="156" t="s">
        <v>157</v>
      </c>
      <c r="D39" s="156" t="s">
        <v>158</v>
      </c>
      <c r="E39" s="156" t="s">
        <v>159</v>
      </c>
      <c r="F39" s="156" t="s">
        <v>160</v>
      </c>
      <c r="G39" s="157" t="s">
        <v>161</v>
      </c>
      <c r="H39" s="156" t="s">
        <v>156</v>
      </c>
      <c r="I39" s="156" t="s">
        <v>157</v>
      </c>
      <c r="J39" s="156" t="s">
        <v>158</v>
      </c>
      <c r="K39" s="156" t="s">
        <v>159</v>
      </c>
      <c r="L39" s="156" t="s">
        <v>160</v>
      </c>
      <c r="M39" s="158" t="s">
        <v>161</v>
      </c>
      <c r="N39" s="155" t="s">
        <v>156</v>
      </c>
      <c r="O39" s="156" t="s">
        <v>157</v>
      </c>
      <c r="P39" s="156" t="s">
        <v>158</v>
      </c>
      <c r="Q39" s="156" t="s">
        <v>159</v>
      </c>
      <c r="R39" s="156" t="s">
        <v>160</v>
      </c>
      <c r="S39" s="157" t="s">
        <v>161</v>
      </c>
      <c r="T39" s="156" t="s">
        <v>156</v>
      </c>
      <c r="U39" s="156" t="s">
        <v>157</v>
      </c>
      <c r="V39" s="156" t="s">
        <v>158</v>
      </c>
      <c r="W39" s="156" t="s">
        <v>159</v>
      </c>
      <c r="X39" s="156" t="s">
        <v>160</v>
      </c>
      <c r="Y39" s="157" t="s">
        <v>161</v>
      </c>
    </row>
    <row r="40" spans="1:25">
      <c r="A40" s="21" t="s">
        <v>126</v>
      </c>
      <c r="B40" s="159"/>
      <c r="C40" s="160"/>
      <c r="D40" s="160"/>
      <c r="E40" s="160"/>
      <c r="F40" s="160"/>
      <c r="G40" s="160"/>
      <c r="H40" s="160"/>
      <c r="I40" s="160"/>
      <c r="J40" s="160"/>
      <c r="K40" s="160"/>
      <c r="L40" s="160"/>
      <c r="M40" s="160"/>
      <c r="N40" s="160"/>
      <c r="O40" s="160"/>
      <c r="P40" s="161"/>
      <c r="Q40" s="160"/>
      <c r="R40" s="161"/>
      <c r="S40" s="160"/>
      <c r="T40" s="161"/>
      <c r="U40" s="161"/>
      <c r="V40" s="161"/>
      <c r="W40" s="161"/>
      <c r="X40" s="161"/>
      <c r="Y40" s="162"/>
    </row>
    <row r="41" spans="1:25">
      <c r="A41" s="5" t="s">
        <v>127</v>
      </c>
      <c r="B41" s="163"/>
      <c r="C41" s="164"/>
      <c r="D41" s="165"/>
      <c r="E41" s="165"/>
      <c r="F41" s="165"/>
      <c r="G41" s="165"/>
      <c r="H41" s="164"/>
      <c r="I41" s="165"/>
      <c r="J41" s="165"/>
      <c r="K41" s="164"/>
      <c r="L41" s="165"/>
      <c r="M41" s="165"/>
      <c r="N41" s="164"/>
      <c r="O41" s="165"/>
      <c r="P41" s="164"/>
      <c r="Q41" s="164"/>
      <c r="R41" s="165"/>
      <c r="S41" s="165"/>
      <c r="T41" s="164"/>
      <c r="U41" s="164"/>
      <c r="V41" s="164"/>
      <c r="W41" s="164"/>
      <c r="X41" s="164"/>
      <c r="Y41" s="166"/>
    </row>
    <row r="42" spans="1:25">
      <c r="A42" s="5" t="s">
        <v>128</v>
      </c>
      <c r="B42" s="167" t="s">
        <v>162</v>
      </c>
      <c r="C42" s="165" t="s">
        <v>162</v>
      </c>
      <c r="D42" s="165" t="s">
        <v>162</v>
      </c>
      <c r="E42" s="165">
        <v>0.93</v>
      </c>
      <c r="F42" s="165">
        <v>0.94</v>
      </c>
      <c r="G42" s="165">
        <v>0.97</v>
      </c>
      <c r="H42" s="165">
        <v>0.71</v>
      </c>
      <c r="I42" s="165" t="s">
        <v>162</v>
      </c>
      <c r="J42" s="165" t="s">
        <v>162</v>
      </c>
      <c r="K42" s="165">
        <v>0.9</v>
      </c>
      <c r="L42" s="165" t="s">
        <v>163</v>
      </c>
      <c r="M42" s="165">
        <v>0.97</v>
      </c>
      <c r="N42" s="165" t="s">
        <v>162</v>
      </c>
      <c r="O42" s="165" t="s">
        <v>163</v>
      </c>
      <c r="P42" s="164" t="s">
        <v>162</v>
      </c>
      <c r="Q42" s="164">
        <v>0.97</v>
      </c>
      <c r="R42" s="164" t="s">
        <v>163</v>
      </c>
      <c r="S42" s="165">
        <v>0.88</v>
      </c>
      <c r="T42" s="164" t="s">
        <v>162</v>
      </c>
      <c r="U42" s="165" t="s">
        <v>162</v>
      </c>
      <c r="V42" s="164" t="s">
        <v>162</v>
      </c>
      <c r="W42" s="164" t="s">
        <v>162</v>
      </c>
      <c r="X42" s="164" t="s">
        <v>162</v>
      </c>
      <c r="Y42" s="166">
        <v>0.87</v>
      </c>
    </row>
    <row r="43" spans="1:25">
      <c r="A43" s="5" t="s">
        <v>129</v>
      </c>
      <c r="B43" s="167">
        <v>0.79</v>
      </c>
      <c r="C43" s="165" t="s">
        <v>162</v>
      </c>
      <c r="D43" s="165" t="s">
        <v>162</v>
      </c>
      <c r="E43" s="165">
        <v>0.75</v>
      </c>
      <c r="F43" s="165">
        <v>0.83</v>
      </c>
      <c r="G43" s="165">
        <v>0.84</v>
      </c>
      <c r="H43" s="165">
        <v>0.85</v>
      </c>
      <c r="I43" s="165" t="s">
        <v>162</v>
      </c>
      <c r="J43" s="164">
        <v>0.9</v>
      </c>
      <c r="K43" s="165">
        <v>0.82</v>
      </c>
      <c r="L43" s="164">
        <v>0.88</v>
      </c>
      <c r="M43" s="165">
        <v>0.81</v>
      </c>
      <c r="N43" s="165">
        <v>0.93</v>
      </c>
      <c r="O43" s="165" t="s">
        <v>162</v>
      </c>
      <c r="P43" s="164" t="s">
        <v>163</v>
      </c>
      <c r="Q43" s="164" t="s">
        <v>163</v>
      </c>
      <c r="R43" s="164">
        <v>0.68</v>
      </c>
      <c r="S43" s="165">
        <v>0.87</v>
      </c>
      <c r="T43" s="164" t="s">
        <v>162</v>
      </c>
      <c r="U43" s="164" t="s">
        <v>162</v>
      </c>
      <c r="V43" s="164" t="s">
        <v>162</v>
      </c>
      <c r="W43" s="164" t="s">
        <v>162</v>
      </c>
      <c r="X43" s="164" t="s">
        <v>162</v>
      </c>
      <c r="Y43" s="166" t="s">
        <v>164</v>
      </c>
    </row>
    <row r="44" spans="1:25">
      <c r="A44" s="5" t="s">
        <v>130</v>
      </c>
      <c r="B44" s="167">
        <v>0.89</v>
      </c>
      <c r="C44" s="165" t="s">
        <v>162</v>
      </c>
      <c r="D44" s="165" t="s">
        <v>162</v>
      </c>
      <c r="E44" s="165">
        <v>0.79</v>
      </c>
      <c r="F44" s="165" t="s">
        <v>162</v>
      </c>
      <c r="G44" s="165">
        <v>0.97</v>
      </c>
      <c r="H44" s="165">
        <v>0.92</v>
      </c>
      <c r="I44" s="165" t="s">
        <v>162</v>
      </c>
      <c r="J44" s="165">
        <v>0.75</v>
      </c>
      <c r="K44" s="165" t="s">
        <v>163</v>
      </c>
      <c r="L44" s="165" t="s">
        <v>162</v>
      </c>
      <c r="M44" s="165">
        <v>0.97</v>
      </c>
      <c r="N44" s="165" t="s">
        <v>162</v>
      </c>
      <c r="O44" s="165" t="s">
        <v>162</v>
      </c>
      <c r="P44" s="164" t="s">
        <v>163</v>
      </c>
      <c r="Q44" s="164" t="s">
        <v>162</v>
      </c>
      <c r="R44" s="164" t="s">
        <v>162</v>
      </c>
      <c r="S44" s="165">
        <v>0.9</v>
      </c>
      <c r="T44" s="164" t="s">
        <v>162</v>
      </c>
      <c r="U44" s="165" t="s">
        <v>162</v>
      </c>
      <c r="V44" s="164" t="s">
        <v>162</v>
      </c>
      <c r="W44" s="164" t="s">
        <v>162</v>
      </c>
      <c r="X44" s="164" t="s">
        <v>162</v>
      </c>
      <c r="Y44" s="166">
        <v>0.98</v>
      </c>
    </row>
    <row r="45" spans="1:25">
      <c r="A45" s="5" t="s">
        <v>131</v>
      </c>
      <c r="B45" s="167">
        <v>0.55000000000000004</v>
      </c>
      <c r="C45" s="164">
        <v>0.88</v>
      </c>
      <c r="D45" s="165">
        <v>0.92</v>
      </c>
      <c r="E45" s="165">
        <v>0.9</v>
      </c>
      <c r="F45" s="165">
        <v>0.88</v>
      </c>
      <c r="G45" s="165">
        <v>0.94</v>
      </c>
      <c r="H45" s="165">
        <v>0.69</v>
      </c>
      <c r="I45" s="165">
        <v>1</v>
      </c>
      <c r="J45" s="164">
        <v>0.93</v>
      </c>
      <c r="K45" s="165" t="s">
        <v>163</v>
      </c>
      <c r="L45" s="165">
        <v>0.98</v>
      </c>
      <c r="M45" s="165" t="s">
        <v>163</v>
      </c>
      <c r="N45" s="164">
        <v>0.61</v>
      </c>
      <c r="O45" s="164" t="s">
        <v>163</v>
      </c>
      <c r="P45" s="164" t="s">
        <v>162</v>
      </c>
      <c r="Q45" s="164" t="s">
        <v>162</v>
      </c>
      <c r="R45" s="165">
        <v>0.95</v>
      </c>
      <c r="S45" s="165">
        <v>0.87</v>
      </c>
      <c r="T45" s="164" t="s">
        <v>162</v>
      </c>
      <c r="U45" s="164" t="s">
        <v>162</v>
      </c>
      <c r="V45" s="164" t="s">
        <v>162</v>
      </c>
      <c r="W45" s="164" t="s">
        <v>162</v>
      </c>
      <c r="X45" s="164" t="s">
        <v>162</v>
      </c>
      <c r="Y45" s="168">
        <v>1</v>
      </c>
    </row>
    <row r="46" spans="1:25">
      <c r="A46" s="5" t="s">
        <v>132</v>
      </c>
      <c r="B46" s="167" t="s">
        <v>162</v>
      </c>
      <c r="C46" s="165" t="s">
        <v>163</v>
      </c>
      <c r="D46" s="165" t="s">
        <v>162</v>
      </c>
      <c r="E46" s="165">
        <v>0.91</v>
      </c>
      <c r="F46" s="165">
        <v>0.63</v>
      </c>
      <c r="G46" s="165">
        <v>0.43</v>
      </c>
      <c r="H46" s="165" t="s">
        <v>162</v>
      </c>
      <c r="I46" s="165" t="s">
        <v>162</v>
      </c>
      <c r="J46" s="165">
        <v>0.82</v>
      </c>
      <c r="K46" s="165" t="s">
        <v>163</v>
      </c>
      <c r="L46" s="165" t="s">
        <v>162</v>
      </c>
      <c r="M46" s="165">
        <v>1</v>
      </c>
      <c r="N46" s="165" t="s">
        <v>162</v>
      </c>
      <c r="O46" s="165" t="s">
        <v>162</v>
      </c>
      <c r="P46" s="164" t="s">
        <v>163</v>
      </c>
      <c r="Q46" s="165" t="s">
        <v>163</v>
      </c>
      <c r="R46" s="165" t="s">
        <v>162</v>
      </c>
      <c r="S46" s="165">
        <v>0.88</v>
      </c>
      <c r="T46" s="164" t="s">
        <v>162</v>
      </c>
      <c r="U46" s="165" t="s">
        <v>162</v>
      </c>
      <c r="V46" s="164" t="s">
        <v>162</v>
      </c>
      <c r="W46" s="164" t="s">
        <v>163</v>
      </c>
      <c r="X46" s="164" t="s">
        <v>162</v>
      </c>
      <c r="Y46" s="166">
        <v>0.92</v>
      </c>
    </row>
    <row r="47" spans="1:25">
      <c r="A47" s="5" t="s">
        <v>133</v>
      </c>
      <c r="B47" s="167" t="s">
        <v>162</v>
      </c>
      <c r="C47" s="165">
        <v>0.57999999999999996</v>
      </c>
      <c r="D47" s="165" t="s">
        <v>162</v>
      </c>
      <c r="E47" s="165">
        <v>0.91</v>
      </c>
      <c r="F47" s="165">
        <v>0.87</v>
      </c>
      <c r="G47" s="165" t="s">
        <v>162</v>
      </c>
      <c r="H47" s="165" t="s">
        <v>162</v>
      </c>
      <c r="I47" s="165">
        <v>1</v>
      </c>
      <c r="J47" s="165" t="s">
        <v>162</v>
      </c>
      <c r="K47" s="165">
        <v>0.91</v>
      </c>
      <c r="L47" s="165">
        <v>0.77</v>
      </c>
      <c r="M47" s="165">
        <v>1</v>
      </c>
      <c r="N47" s="165" t="s">
        <v>162</v>
      </c>
      <c r="O47" s="165">
        <v>0.94</v>
      </c>
      <c r="P47" s="164" t="s">
        <v>162</v>
      </c>
      <c r="Q47" s="165" t="s">
        <v>163</v>
      </c>
      <c r="R47" s="165" t="s">
        <v>162</v>
      </c>
      <c r="S47" s="165">
        <v>1</v>
      </c>
      <c r="T47" s="164" t="s">
        <v>162</v>
      </c>
      <c r="U47" s="164" t="s">
        <v>162</v>
      </c>
      <c r="V47" s="164" t="s">
        <v>162</v>
      </c>
      <c r="W47" s="164" t="s">
        <v>162</v>
      </c>
      <c r="X47" s="164">
        <v>0</v>
      </c>
      <c r="Y47" s="166" t="s">
        <v>113</v>
      </c>
    </row>
    <row r="48" spans="1:25">
      <c r="A48" s="5" t="s">
        <v>134</v>
      </c>
      <c r="B48" s="167" t="s">
        <v>162</v>
      </c>
      <c r="C48" s="165" t="s">
        <v>163</v>
      </c>
      <c r="D48" s="164" t="s">
        <v>162</v>
      </c>
      <c r="E48" s="165">
        <v>0.63</v>
      </c>
      <c r="F48" s="164">
        <v>0.79</v>
      </c>
      <c r="G48" s="165">
        <v>0.53</v>
      </c>
      <c r="H48" s="165" t="s">
        <v>162</v>
      </c>
      <c r="I48" s="165" t="s">
        <v>162</v>
      </c>
      <c r="J48" s="165" t="s">
        <v>163</v>
      </c>
      <c r="K48" s="165">
        <v>0.56999999999999995</v>
      </c>
      <c r="L48" s="164">
        <v>0.7</v>
      </c>
      <c r="M48" s="165">
        <v>0.74</v>
      </c>
      <c r="N48" s="165" t="s">
        <v>162</v>
      </c>
      <c r="O48" s="164" t="s">
        <v>162</v>
      </c>
      <c r="P48" s="164">
        <v>0.92</v>
      </c>
      <c r="Q48" s="164" t="s">
        <v>162</v>
      </c>
      <c r="R48" s="164" t="s">
        <v>162</v>
      </c>
      <c r="S48" s="165">
        <v>0.69</v>
      </c>
      <c r="T48" s="164" t="s">
        <v>162</v>
      </c>
      <c r="U48" s="164" t="s">
        <v>162</v>
      </c>
      <c r="V48" s="164" t="s">
        <v>162</v>
      </c>
      <c r="W48" s="164" t="s">
        <v>162</v>
      </c>
      <c r="X48" s="164" t="s">
        <v>162</v>
      </c>
      <c r="Y48" s="166">
        <v>1</v>
      </c>
    </row>
    <row r="49" spans="1:25">
      <c r="A49" s="5" t="s">
        <v>135</v>
      </c>
      <c r="B49" s="167">
        <v>0.71</v>
      </c>
      <c r="C49" s="165" t="s">
        <v>162</v>
      </c>
      <c r="D49" s="164" t="s">
        <v>162</v>
      </c>
      <c r="E49" s="165">
        <v>0.8</v>
      </c>
      <c r="F49" s="165">
        <v>0.81</v>
      </c>
      <c r="G49" s="165">
        <v>0.89</v>
      </c>
      <c r="H49" s="165" t="s">
        <v>162</v>
      </c>
      <c r="I49" s="165" t="s">
        <v>162</v>
      </c>
      <c r="J49" s="165" t="s">
        <v>162</v>
      </c>
      <c r="K49" s="165" t="s">
        <v>163</v>
      </c>
      <c r="L49" s="165">
        <v>0.56999999999999995</v>
      </c>
      <c r="M49" s="165">
        <v>0.99</v>
      </c>
      <c r="N49" s="165" t="s">
        <v>162</v>
      </c>
      <c r="O49" s="165" t="s">
        <v>162</v>
      </c>
      <c r="P49" s="164" t="s">
        <v>162</v>
      </c>
      <c r="Q49" s="165" t="s">
        <v>162</v>
      </c>
      <c r="R49" s="164" t="s">
        <v>162</v>
      </c>
      <c r="S49" s="165">
        <v>0.92</v>
      </c>
      <c r="T49" s="164" t="s">
        <v>163</v>
      </c>
      <c r="U49" s="164" t="s">
        <v>162</v>
      </c>
      <c r="V49" s="164" t="s">
        <v>162</v>
      </c>
      <c r="W49" s="164" t="s">
        <v>162</v>
      </c>
      <c r="X49" s="164" t="s">
        <v>162</v>
      </c>
      <c r="Y49" s="166">
        <v>1</v>
      </c>
    </row>
    <row r="50" spans="1:25">
      <c r="A50" s="5" t="s">
        <v>136</v>
      </c>
      <c r="B50" s="167">
        <v>0.91</v>
      </c>
      <c r="C50" s="165" t="s">
        <v>163</v>
      </c>
      <c r="D50" s="164">
        <v>1</v>
      </c>
      <c r="E50" s="165">
        <v>0.91</v>
      </c>
      <c r="F50" s="165">
        <v>0.79</v>
      </c>
      <c r="G50" s="165">
        <v>0.84</v>
      </c>
      <c r="H50" s="164">
        <v>0.7</v>
      </c>
      <c r="I50" s="165">
        <v>0.82</v>
      </c>
      <c r="J50" s="165">
        <v>0.94</v>
      </c>
      <c r="K50" s="165">
        <v>0.99</v>
      </c>
      <c r="L50" s="164" t="s">
        <v>162</v>
      </c>
      <c r="M50" s="165">
        <v>0.95</v>
      </c>
      <c r="N50" s="164">
        <v>0.87</v>
      </c>
      <c r="O50" s="165">
        <v>0.88</v>
      </c>
      <c r="P50" s="164">
        <v>0.92</v>
      </c>
      <c r="Q50" s="165">
        <v>1</v>
      </c>
      <c r="R50" s="164" t="s">
        <v>163</v>
      </c>
      <c r="S50" s="165">
        <v>0.87</v>
      </c>
      <c r="T50" s="164" t="s">
        <v>163</v>
      </c>
      <c r="U50" s="164" t="s">
        <v>162</v>
      </c>
      <c r="V50" s="164">
        <v>0.38</v>
      </c>
      <c r="W50" s="164" t="s">
        <v>162</v>
      </c>
      <c r="X50" s="164" t="s">
        <v>162</v>
      </c>
      <c r="Y50" s="166">
        <v>0.77</v>
      </c>
    </row>
    <row r="51" spans="1:25">
      <c r="A51" s="5" t="s">
        <v>137</v>
      </c>
      <c r="B51" s="167">
        <v>0.84</v>
      </c>
      <c r="C51" s="165" t="s">
        <v>162</v>
      </c>
      <c r="D51" s="165" t="s">
        <v>162</v>
      </c>
      <c r="E51" s="165">
        <v>0.91</v>
      </c>
      <c r="F51" s="165" t="s">
        <v>162</v>
      </c>
      <c r="G51" s="165">
        <v>0.85</v>
      </c>
      <c r="H51" s="165">
        <v>0.74</v>
      </c>
      <c r="I51" s="165" t="s">
        <v>163</v>
      </c>
      <c r="J51" s="164" t="s">
        <v>162</v>
      </c>
      <c r="K51" s="165">
        <v>0.66</v>
      </c>
      <c r="L51" s="164" t="s">
        <v>162</v>
      </c>
      <c r="M51" s="165">
        <v>0.68</v>
      </c>
      <c r="N51" s="165" t="s">
        <v>162</v>
      </c>
      <c r="O51" s="165" t="s">
        <v>163</v>
      </c>
      <c r="P51" s="164" t="s">
        <v>162</v>
      </c>
      <c r="Q51" s="165" t="s">
        <v>162</v>
      </c>
      <c r="R51" s="164" t="s">
        <v>162</v>
      </c>
      <c r="S51" s="165">
        <v>0.88</v>
      </c>
      <c r="T51" s="164" t="s">
        <v>162</v>
      </c>
      <c r="U51" s="165" t="s">
        <v>163</v>
      </c>
      <c r="V51" s="164" t="s">
        <v>162</v>
      </c>
      <c r="W51" s="164">
        <v>0.25</v>
      </c>
      <c r="X51" s="164" t="s">
        <v>162</v>
      </c>
      <c r="Y51" s="166">
        <v>0.73</v>
      </c>
    </row>
    <row r="52" spans="1:25">
      <c r="A52" s="5" t="s">
        <v>138</v>
      </c>
      <c r="B52" s="167">
        <v>0.77</v>
      </c>
      <c r="C52" s="165">
        <v>0.78</v>
      </c>
      <c r="D52" s="165">
        <v>0.75</v>
      </c>
      <c r="E52" s="165">
        <v>0.83</v>
      </c>
      <c r="F52" s="165">
        <v>0.6</v>
      </c>
      <c r="G52" s="165">
        <v>0.84</v>
      </c>
      <c r="H52" s="165">
        <v>0.79</v>
      </c>
      <c r="I52" s="165" t="s">
        <v>163</v>
      </c>
      <c r="J52" s="165">
        <v>0.65</v>
      </c>
      <c r="K52" s="165" t="s">
        <v>163</v>
      </c>
      <c r="L52" s="165" t="s">
        <v>162</v>
      </c>
      <c r="M52" s="165">
        <v>0.76</v>
      </c>
      <c r="N52" s="165" t="s">
        <v>163</v>
      </c>
      <c r="O52" s="165">
        <v>0.67</v>
      </c>
      <c r="P52" s="164" t="s">
        <v>162</v>
      </c>
      <c r="Q52" s="164" t="s">
        <v>163</v>
      </c>
      <c r="R52" s="164" t="s">
        <v>162</v>
      </c>
      <c r="S52" s="165">
        <v>0.94</v>
      </c>
      <c r="T52" s="164" t="s">
        <v>162</v>
      </c>
      <c r="U52" s="164" t="s">
        <v>163</v>
      </c>
      <c r="V52" s="164" t="s">
        <v>162</v>
      </c>
      <c r="W52" s="164" t="s">
        <v>162</v>
      </c>
      <c r="X52" s="164" t="s">
        <v>162</v>
      </c>
      <c r="Y52" s="166">
        <v>0.93</v>
      </c>
    </row>
    <row r="53" spans="1:25">
      <c r="A53" s="5" t="s">
        <v>139</v>
      </c>
      <c r="B53" s="163" t="s">
        <v>162</v>
      </c>
      <c r="C53" s="165" t="s">
        <v>162</v>
      </c>
      <c r="D53" s="164" t="s">
        <v>162</v>
      </c>
      <c r="E53" s="165" t="s">
        <v>162</v>
      </c>
      <c r="F53" s="165">
        <v>0.63</v>
      </c>
      <c r="G53" s="165">
        <v>0.98</v>
      </c>
      <c r="H53" s="165" t="s">
        <v>162</v>
      </c>
      <c r="I53" s="165">
        <v>0.78</v>
      </c>
      <c r="J53" s="165">
        <v>0.67</v>
      </c>
      <c r="K53" s="165" t="s">
        <v>162</v>
      </c>
      <c r="L53" s="165" t="s">
        <v>162</v>
      </c>
      <c r="M53" s="165">
        <v>0.77</v>
      </c>
      <c r="N53" s="165" t="s">
        <v>162</v>
      </c>
      <c r="O53" s="164" t="s">
        <v>162</v>
      </c>
      <c r="P53" s="164" t="s">
        <v>162</v>
      </c>
      <c r="Q53" s="164" t="s">
        <v>162</v>
      </c>
      <c r="R53" s="165" t="s">
        <v>162</v>
      </c>
      <c r="S53" s="165">
        <v>0.82</v>
      </c>
      <c r="T53" s="164" t="s">
        <v>162</v>
      </c>
      <c r="U53" s="164" t="s">
        <v>162</v>
      </c>
      <c r="V53" s="164" t="s">
        <v>162</v>
      </c>
      <c r="W53" s="164" t="s">
        <v>162</v>
      </c>
      <c r="X53" s="164" t="s">
        <v>162</v>
      </c>
      <c r="Y53" s="166">
        <v>0.99</v>
      </c>
    </row>
    <row r="54" spans="1:25" ht="16" thickBot="1">
      <c r="A54" s="8" t="s">
        <v>140</v>
      </c>
      <c r="B54" s="169">
        <v>0.96</v>
      </c>
      <c r="C54" s="170">
        <v>0.89</v>
      </c>
      <c r="D54" s="170">
        <v>0.9</v>
      </c>
      <c r="E54" s="170">
        <v>0.8</v>
      </c>
      <c r="F54" s="170">
        <v>0.79</v>
      </c>
      <c r="G54" s="171">
        <v>0.94</v>
      </c>
      <c r="H54" s="170">
        <v>0.88</v>
      </c>
      <c r="I54" s="170">
        <v>0.76</v>
      </c>
      <c r="J54" s="170">
        <v>0.65</v>
      </c>
      <c r="K54" s="170">
        <v>0.81</v>
      </c>
      <c r="L54" s="170">
        <v>0.65</v>
      </c>
      <c r="M54" s="170">
        <v>0.92</v>
      </c>
      <c r="N54" s="170" t="s">
        <v>163</v>
      </c>
      <c r="O54" s="170">
        <v>0.67</v>
      </c>
      <c r="P54" s="170">
        <v>0.74</v>
      </c>
      <c r="Q54" s="170">
        <v>0.74</v>
      </c>
      <c r="R54" s="170">
        <v>0.6</v>
      </c>
      <c r="S54" s="171">
        <v>0.88</v>
      </c>
      <c r="T54" s="170" t="s">
        <v>162</v>
      </c>
      <c r="U54" s="170" t="s">
        <v>163</v>
      </c>
      <c r="V54" s="170" t="s">
        <v>162</v>
      </c>
      <c r="W54" s="170" t="s">
        <v>162</v>
      </c>
      <c r="X54" s="170" t="s">
        <v>163</v>
      </c>
      <c r="Y54" s="172">
        <v>0.97</v>
      </c>
    </row>
    <row r="55" spans="1:25">
      <c r="B55">
        <v>0.93</v>
      </c>
      <c r="C55">
        <v>0.9</v>
      </c>
      <c r="D55">
        <v>0.98</v>
      </c>
      <c r="E55">
        <v>0.83</v>
      </c>
      <c r="F55">
        <v>0.74</v>
      </c>
      <c r="G55">
        <v>0.97</v>
      </c>
      <c r="H55">
        <v>1</v>
      </c>
      <c r="I55">
        <v>0.94</v>
      </c>
      <c r="J55">
        <v>0.91</v>
      </c>
      <c r="K55">
        <v>0.91</v>
      </c>
      <c r="L55">
        <v>0.83</v>
      </c>
      <c r="M55">
        <v>0.94</v>
      </c>
      <c r="N55" t="s">
        <v>162</v>
      </c>
      <c r="O55">
        <v>0.99</v>
      </c>
      <c r="P55" t="s">
        <v>162</v>
      </c>
      <c r="Q55">
        <v>0.68</v>
      </c>
      <c r="R55">
        <v>0.81</v>
      </c>
      <c r="S55">
        <v>0.89</v>
      </c>
      <c r="T55">
        <v>1</v>
      </c>
      <c r="U55" t="s">
        <v>163</v>
      </c>
      <c r="V55" t="s">
        <v>162</v>
      </c>
      <c r="W55">
        <v>0.96</v>
      </c>
      <c r="X55" t="s">
        <v>162</v>
      </c>
      <c r="Y55">
        <v>0.84</v>
      </c>
    </row>
    <row r="56" spans="1:25">
      <c r="B56" t="s">
        <v>162</v>
      </c>
      <c r="C56" t="s">
        <v>162</v>
      </c>
      <c r="D56" t="s">
        <v>162</v>
      </c>
      <c r="E56" t="s">
        <v>162</v>
      </c>
      <c r="F56" t="s">
        <v>162</v>
      </c>
      <c r="G56" t="s">
        <v>162</v>
      </c>
      <c r="H56" t="s">
        <v>162</v>
      </c>
      <c r="I56" t="s">
        <v>162</v>
      </c>
      <c r="J56" t="s">
        <v>162</v>
      </c>
      <c r="K56" t="s">
        <v>162</v>
      </c>
      <c r="L56" t="s">
        <v>162</v>
      </c>
      <c r="M56">
        <v>1</v>
      </c>
      <c r="N56" t="s">
        <v>162</v>
      </c>
      <c r="O56" t="s">
        <v>162</v>
      </c>
      <c r="P56" t="s">
        <v>162</v>
      </c>
      <c r="Q56" t="s">
        <v>162</v>
      </c>
      <c r="R56" t="s">
        <v>162</v>
      </c>
      <c r="S56" t="s">
        <v>162</v>
      </c>
      <c r="T56" t="s">
        <v>162</v>
      </c>
      <c r="U56" t="s">
        <v>162</v>
      </c>
      <c r="V56" t="s">
        <v>162</v>
      </c>
      <c r="W56" t="s">
        <v>162</v>
      </c>
      <c r="X56" t="s">
        <v>162</v>
      </c>
      <c r="Y56" t="s">
        <v>164</v>
      </c>
    </row>
    <row r="57" spans="1:25">
      <c r="B57">
        <v>0.85</v>
      </c>
      <c r="C57">
        <v>0.77</v>
      </c>
      <c r="D57">
        <v>0.92</v>
      </c>
      <c r="E57">
        <v>0.84</v>
      </c>
      <c r="F57">
        <v>0.77</v>
      </c>
      <c r="G57">
        <v>0.92</v>
      </c>
      <c r="H57">
        <v>0.8</v>
      </c>
      <c r="I57">
        <v>0.81</v>
      </c>
      <c r="J57">
        <v>0.72</v>
      </c>
      <c r="K57">
        <v>0.8</v>
      </c>
      <c r="L57">
        <v>0.69</v>
      </c>
      <c r="M57">
        <v>0.92</v>
      </c>
      <c r="N57">
        <v>0.82</v>
      </c>
      <c r="O57" t="s">
        <v>163</v>
      </c>
      <c r="P57" t="s">
        <v>163</v>
      </c>
      <c r="Q57">
        <v>0.69</v>
      </c>
      <c r="R57" t="s">
        <v>162</v>
      </c>
      <c r="S57">
        <v>0.85</v>
      </c>
      <c r="T57" t="s">
        <v>162</v>
      </c>
      <c r="U57" t="s">
        <v>162</v>
      </c>
      <c r="V57" t="s">
        <v>162</v>
      </c>
      <c r="W57" t="s">
        <v>162</v>
      </c>
      <c r="X57" t="s">
        <v>162</v>
      </c>
      <c r="Y57">
        <v>0.94</v>
      </c>
    </row>
    <row r="59" spans="1:25">
      <c r="A59" s="47"/>
      <c r="B59" s="47"/>
      <c r="C59" s="47"/>
      <c r="D59" s="47"/>
      <c r="E59" s="47"/>
      <c r="F59" s="47"/>
    </row>
    <row r="60" spans="1:25">
      <c r="A60" s="47"/>
      <c r="B60" s="47"/>
      <c r="C60" s="47"/>
      <c r="D60" s="47"/>
      <c r="E60" s="47"/>
      <c r="F60" s="47"/>
    </row>
    <row r="61" spans="1:25">
      <c r="A61" s="47"/>
      <c r="B61" s="47"/>
      <c r="C61" s="47"/>
      <c r="D61" s="47"/>
      <c r="E61" s="47"/>
      <c r="F61" s="47"/>
    </row>
    <row r="62" spans="1:25">
      <c r="A62" s="47"/>
      <c r="B62" s="47"/>
      <c r="C62" s="47"/>
      <c r="D62" s="47"/>
      <c r="E62" s="47"/>
      <c r="F62" s="47"/>
    </row>
    <row r="63" spans="1:25">
      <c r="A63" s="47"/>
      <c r="B63" s="47"/>
      <c r="C63" s="47"/>
      <c r="D63" s="47"/>
      <c r="E63" s="47"/>
      <c r="F63" s="47"/>
    </row>
    <row r="64" spans="1:25">
      <c r="A64" s="173"/>
      <c r="B64" s="173"/>
      <c r="C64" s="173"/>
      <c r="D64" s="173"/>
      <c r="E64" s="173"/>
      <c r="F64" s="173"/>
    </row>
    <row r="65" spans="1:6">
      <c r="A65" s="47"/>
      <c r="B65" s="47"/>
      <c r="C65" s="47"/>
      <c r="D65" s="47"/>
      <c r="E65" s="47"/>
      <c r="F65" s="47"/>
    </row>
    <row r="66" spans="1:6">
      <c r="A66" s="47"/>
      <c r="B66" s="47"/>
      <c r="C66" s="47"/>
      <c r="D66" s="47"/>
      <c r="E66" s="47"/>
      <c r="F66" s="47"/>
    </row>
    <row r="67" spans="1:6">
      <c r="A67" s="47"/>
      <c r="B67" s="47"/>
      <c r="C67" s="47"/>
      <c r="D67" s="47"/>
      <c r="E67" s="47"/>
      <c r="F67" s="47"/>
    </row>
    <row r="68" spans="1:6">
      <c r="A68" s="47"/>
      <c r="B68" s="47"/>
      <c r="C68" s="47"/>
      <c r="D68" s="47"/>
      <c r="E68" s="47"/>
      <c r="F68" s="47"/>
    </row>
    <row r="69" spans="1:6">
      <c r="A69" s="47"/>
      <c r="B69" s="47"/>
      <c r="C69" s="47"/>
      <c r="D69" s="47"/>
      <c r="E69" s="47"/>
      <c r="F69" s="47"/>
    </row>
    <row r="70" spans="1:6">
      <c r="A70" s="173"/>
      <c r="B70" s="173"/>
      <c r="C70" s="173"/>
      <c r="D70" s="173"/>
      <c r="E70" s="173"/>
      <c r="F70" s="173"/>
    </row>
    <row r="71" spans="1:6">
      <c r="A71" s="47"/>
      <c r="B71" s="47"/>
      <c r="C71" s="47"/>
      <c r="D71" s="47"/>
      <c r="E71" s="47"/>
      <c r="F71" s="47"/>
    </row>
    <row r="72" spans="1:6">
      <c r="A72" s="47"/>
      <c r="B72" s="47"/>
      <c r="C72" s="47"/>
      <c r="D72" s="47"/>
      <c r="E72" s="47"/>
      <c r="F72" s="47"/>
    </row>
    <row r="73" spans="1:6">
      <c r="A73" s="47"/>
      <c r="B73" s="47"/>
      <c r="C73" s="47"/>
      <c r="D73" s="47"/>
      <c r="E73" s="47"/>
      <c r="F73" s="47"/>
    </row>
    <row r="74" spans="1:6">
      <c r="A74" s="47"/>
      <c r="B74" s="47"/>
      <c r="C74" s="47"/>
      <c r="D74" s="47"/>
      <c r="E74" s="47"/>
      <c r="F74" s="47"/>
    </row>
    <row r="75" spans="1:6">
      <c r="A75" s="47"/>
      <c r="B75" s="47"/>
      <c r="C75" s="47"/>
      <c r="D75" s="47"/>
      <c r="E75" s="47"/>
      <c r="F75" s="47"/>
    </row>
    <row r="76" spans="1:6">
      <c r="A76" s="173"/>
      <c r="B76" s="173"/>
      <c r="C76" s="173"/>
      <c r="D76" s="173"/>
      <c r="E76" s="173"/>
      <c r="F76" s="173"/>
    </row>
    <row r="77" spans="1:6">
      <c r="A77" s="47"/>
      <c r="B77" s="47"/>
      <c r="C77" s="47"/>
      <c r="D77" s="47"/>
      <c r="E77" s="47"/>
      <c r="F77" s="47"/>
    </row>
    <row r="78" spans="1:6">
      <c r="A78" s="47"/>
      <c r="B78" s="47"/>
      <c r="C78" s="47"/>
      <c r="D78" s="47"/>
      <c r="E78" s="47"/>
      <c r="F78" s="47"/>
    </row>
    <row r="79" spans="1:6">
      <c r="A79" s="47"/>
      <c r="B79" s="47"/>
      <c r="C79" s="47"/>
      <c r="D79" s="47"/>
      <c r="E79" s="47"/>
      <c r="F79" s="47"/>
    </row>
    <row r="80" spans="1:6">
      <c r="A80" s="47"/>
      <c r="B80" s="47"/>
      <c r="C80" s="47"/>
      <c r="D80" s="47"/>
      <c r="E80" s="47"/>
      <c r="F80" s="47"/>
    </row>
    <row r="81" spans="1:6">
      <c r="A81" s="47"/>
      <c r="B81" s="47"/>
      <c r="C81" s="47"/>
      <c r="D81" s="47"/>
      <c r="E81" s="47"/>
      <c r="F81" s="47"/>
    </row>
    <row r="82" spans="1:6">
      <c r="A82" s="173"/>
      <c r="B82" s="173"/>
      <c r="C82" s="173"/>
      <c r="D82" s="173"/>
      <c r="E82" s="173"/>
      <c r="F82" s="173"/>
    </row>
  </sheetData>
  <sheetProtection selectLockedCells="1" selectUnlockedCells="1"/>
  <mergeCells count="7">
    <mergeCell ref="B38:G38"/>
    <mergeCell ref="H38:M38"/>
    <mergeCell ref="N38:S38"/>
    <mergeCell ref="T38:Y38"/>
    <mergeCell ref="B1:D1"/>
    <mergeCell ref="E1:G1"/>
    <mergeCell ref="H1:J1"/>
  </mergeCells>
  <conditionalFormatting sqref="B40:Y54">
    <cfRule type="cellIs" dxfId="5" priority="1" stopIfTrue="1" operator="equal">
      <formula>"*"</formula>
    </cfRule>
    <cfRule type="cellIs" dxfId="4" priority="2" stopIfTrue="1" operator="equal">
      <formula>"n/a"</formula>
    </cfRule>
    <cfRule type="cellIs" dxfId="3" priority="67" stopIfTrue="1" operator="between">
      <formula>0.85</formula>
      <formula>1</formula>
    </cfRule>
    <cfRule type="cellIs" dxfId="2" priority="68" stopIfTrue="1" operator="between">
      <formula>0.75</formula>
      <formula>0.85</formula>
    </cfRule>
    <cfRule type="cellIs" dxfId="1" priority="69" stopIfTrue="1" operator="between">
      <formula>0.65</formula>
      <formula>0.75</formula>
    </cfRule>
    <cfRule type="cellIs" dxfId="0" priority="70" stopIfTrue="1" operator="lessThan">
      <formula>0.65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showGridLines="0" workbookViewId="0">
      <selection activeCell="B9" sqref="B9"/>
    </sheetView>
  </sheetViews>
  <sheetFormatPr defaultRowHeight="15.5"/>
  <cols>
    <col min="2" max="2" width="69" customWidth="1"/>
    <col min="3" max="3" width="9.07421875" bestFit="1" customWidth="1"/>
  </cols>
  <sheetData>
    <row r="1" spans="1:5" ht="16" thickBot="1">
      <c r="A1" s="6"/>
      <c r="B1" s="7" t="s">
        <v>125</v>
      </c>
      <c r="C1" s="7" t="s">
        <v>121</v>
      </c>
    </row>
    <row r="2" spans="1:5">
      <c r="A2" s="3">
        <v>1</v>
      </c>
      <c r="B2" s="32" t="s">
        <v>165</v>
      </c>
      <c r="C2" s="5" t="s">
        <v>140</v>
      </c>
      <c r="E2" s="22"/>
    </row>
    <row r="3" spans="1:5">
      <c r="A3" s="3">
        <v>2</v>
      </c>
      <c r="B3" s="33" t="s">
        <v>166</v>
      </c>
      <c r="C3" s="5" t="s">
        <v>135</v>
      </c>
      <c r="E3" s="22"/>
    </row>
    <row r="4" spans="1:5">
      <c r="A4" s="3">
        <v>3</v>
      </c>
      <c r="B4" s="33" t="s">
        <v>167</v>
      </c>
      <c r="C4" s="5" t="s">
        <v>139</v>
      </c>
      <c r="E4" s="22"/>
    </row>
    <row r="5" spans="1:5">
      <c r="A5" s="3">
        <v>4</v>
      </c>
      <c r="B5" s="4" t="s">
        <v>168</v>
      </c>
      <c r="C5" s="5" t="s">
        <v>132</v>
      </c>
      <c r="E5" s="22"/>
    </row>
    <row r="6" spans="1:5">
      <c r="A6" s="3">
        <v>5</v>
      </c>
      <c r="B6" s="34" t="s">
        <v>169</v>
      </c>
      <c r="C6" s="5" t="s">
        <v>130</v>
      </c>
      <c r="E6" s="22"/>
    </row>
    <row r="7" spans="1:5">
      <c r="A7" s="3">
        <v>6</v>
      </c>
      <c r="B7" s="34" t="s">
        <v>170</v>
      </c>
      <c r="C7" s="5" t="s">
        <v>127</v>
      </c>
      <c r="E7" s="22"/>
    </row>
    <row r="8" spans="1:5">
      <c r="A8" s="3">
        <v>7</v>
      </c>
      <c r="B8" s="33" t="s">
        <v>171</v>
      </c>
      <c r="C8" s="5" t="s">
        <v>128</v>
      </c>
      <c r="E8" s="22"/>
    </row>
    <row r="9" spans="1:5">
      <c r="A9" s="3">
        <v>8</v>
      </c>
      <c r="B9" s="33" t="s">
        <v>172</v>
      </c>
      <c r="C9" s="5" t="s">
        <v>138</v>
      </c>
      <c r="E9" s="22"/>
    </row>
    <row r="10" spans="1:5">
      <c r="A10" s="3">
        <v>9</v>
      </c>
      <c r="B10" s="33" t="s">
        <v>173</v>
      </c>
      <c r="C10" s="5" t="s">
        <v>126</v>
      </c>
      <c r="E10" s="22"/>
    </row>
    <row r="11" spans="1:5">
      <c r="A11" s="3">
        <v>10</v>
      </c>
      <c r="B11" s="33" t="s">
        <v>174</v>
      </c>
      <c r="C11" s="5" t="s">
        <v>137</v>
      </c>
      <c r="E11" s="22"/>
    </row>
    <row r="12" spans="1:5">
      <c r="A12" s="3">
        <v>11</v>
      </c>
      <c r="B12" s="34" t="s">
        <v>175</v>
      </c>
      <c r="C12" s="5" t="s">
        <v>134</v>
      </c>
      <c r="E12" s="22"/>
    </row>
    <row r="13" spans="1:5">
      <c r="A13" s="3">
        <v>12</v>
      </c>
      <c r="B13" s="33" t="s">
        <v>176</v>
      </c>
      <c r="C13" s="5" t="s">
        <v>131</v>
      </c>
      <c r="E13" s="22"/>
    </row>
    <row r="14" spans="1:5">
      <c r="A14" s="3">
        <v>13</v>
      </c>
      <c r="B14" s="33" t="s">
        <v>177</v>
      </c>
      <c r="C14" s="5" t="s">
        <v>129</v>
      </c>
      <c r="E14" s="22"/>
    </row>
    <row r="15" spans="1:5">
      <c r="A15" s="3">
        <v>14</v>
      </c>
      <c r="B15" s="33" t="s">
        <v>178</v>
      </c>
      <c r="C15" s="5" t="s">
        <v>136</v>
      </c>
      <c r="E15" s="22"/>
    </row>
    <row r="16" spans="1:5">
      <c r="A16" s="3">
        <v>15</v>
      </c>
      <c r="B16" s="34" t="s">
        <v>179</v>
      </c>
      <c r="C16" s="5" t="s">
        <v>133</v>
      </c>
      <c r="E16" s="22"/>
    </row>
    <row r="17" spans="1:1" ht="16" thickBot="1"/>
    <row r="18" spans="1:1" ht="16" thickBot="1">
      <c r="A18" s="90">
        <v>1</v>
      </c>
    </row>
  </sheetData>
  <sheetProtection sheet="1" objects="1" scenarios="1" selectLockedCells="1" selectUnlockedCells="1"/>
  <sortState xmlns:xlrd2="http://schemas.microsoft.com/office/spreadsheetml/2017/richdata2" ref="E2:E16">
    <sortCondition ref="E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1" ma:contentTypeDescription="Create a new document." ma:contentTypeScope="" ma:versionID="b475942b5215d4ad9a9c2d4f22014b1b">
  <xsd:schema xmlns:xsd="http://www.w3.org/2001/XMLSchema" xmlns:xs="http://www.w3.org/2001/XMLSchema" xmlns:p="http://schemas.microsoft.com/office/2006/metadata/properties" xmlns:ns2="bf26e9d4-cde3-44f5-9afa-338d89e11628" targetNamespace="http://schemas.microsoft.com/office/2006/metadata/properties" ma:root="true" ma:fieldsID="05d9d0c2bf467ff033cf9a2ef9c59292"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Props1.xml><?xml version="1.0" encoding="utf-8"?>
<ds:datastoreItem xmlns:ds="http://schemas.openxmlformats.org/officeDocument/2006/customXml" ds:itemID="{C3646622-117D-44BF-84BF-29FAF780A21F}">
  <ds:schemaRefs>
    <ds:schemaRef ds:uri="http://schemas.microsoft.com/sharepoint/v3/contenttype/forms"/>
  </ds:schemaRefs>
</ds:datastoreItem>
</file>

<file path=customXml/itemProps2.xml><?xml version="1.0" encoding="utf-8"?>
<ds:datastoreItem xmlns:ds="http://schemas.openxmlformats.org/officeDocument/2006/customXml" ds:itemID="{49C27B68-6EF1-4A72-BB30-86B24C9BE1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8D1FE0-2A60-4F70-A4A1-87D64CD947EB}">
  <ds:schemaRefs>
    <ds:schemaRef ds:uri="http://schemas.microsoft.com/office/2006/metadata/properties"/>
    <ds:schemaRef ds:uri="http://schemas.microsoft.com/office/infopath/2007/PartnerControls"/>
    <ds:schemaRef ds:uri="bf26e9d4-cde3-44f5-9afa-338d89e11628"/>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Deall y data</vt:lpstr>
      <vt:lpstr>Nodiadau esboniadol</vt:lpstr>
      <vt:lpstr>Dewiswch Bartneriaeth DOG</vt:lpstr>
      <vt:lpstr>ADD</vt:lpstr>
      <vt:lpstr>Data</vt:lpstr>
      <vt:lpstr>Providers</vt:lpstr>
      <vt:lpstr>ADD!Print_Area</vt:lpstr>
      <vt:lpstr>'Deall y data'!Print_Area</vt:lpstr>
      <vt:lpstr>'Nodiadau esboniadol'!Print_Area</vt:lpstr>
    </vt:vector>
  </TitlesOfParts>
  <Manager/>
  <Company>Welsh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Ackland, Jonathan (KAS)</dc:creator>
  <cp:keywords/>
  <dc:description/>
  <cp:lastModifiedBy>Jane Gulliford</cp:lastModifiedBy>
  <cp:revision/>
  <dcterms:created xsi:type="dcterms:W3CDTF">2016-02-10T15:05:14Z</dcterms:created>
  <dcterms:modified xsi:type="dcterms:W3CDTF">2025-10-03T13:03:57Z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0x0101003C41140ACC249E4881B80B54423D7E11</vt:lpwstr>
  </property>
  <property fmtid="{D5CDD505-2E9C-101B-9397-08002B2CF9AE}" pid="3" name="Order">
    <vt:r8>2075800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b81c0cdd-42e7-43ee-a207-27cba4148442_Enabled">
    <vt:lpwstr>true</vt:lpwstr>
  </property>
  <property fmtid="{D5CDD505-2E9C-101B-9397-08002B2CF9AE}" pid="12" name="MSIP_Label_b81c0cdd-42e7-43ee-a207-27cba4148442_SetDate">
    <vt:lpwstr>2024-09-02T12:14:24Z</vt:lpwstr>
  </property>
  <property fmtid="{D5CDD505-2E9C-101B-9397-08002B2CF9AE}" pid="13" name="MSIP_Label_b81c0cdd-42e7-43ee-a207-27cba4148442_Method">
    <vt:lpwstr>Standard</vt:lpwstr>
  </property>
  <property fmtid="{D5CDD505-2E9C-101B-9397-08002B2CF9AE}" pid="14" name="MSIP_Label_b81c0cdd-42e7-43ee-a207-27cba4148442_Name">
    <vt:lpwstr>Official</vt:lpwstr>
  </property>
  <property fmtid="{D5CDD505-2E9C-101B-9397-08002B2CF9AE}" pid="15" name="MSIP_Label_b81c0cdd-42e7-43ee-a207-27cba4148442_SiteId">
    <vt:lpwstr>4eb1528b-5ec4-4651-b34d-ef219eb6eca8</vt:lpwstr>
  </property>
  <property fmtid="{D5CDD505-2E9C-101B-9397-08002B2CF9AE}" pid="16" name="MSIP_Label_b81c0cdd-42e7-43ee-a207-27cba4148442_ActionId">
    <vt:lpwstr>a2d87337-8ecd-4650-8492-67bdf424bc04</vt:lpwstr>
  </property>
  <property fmtid="{D5CDD505-2E9C-101B-9397-08002B2CF9AE}" pid="17" name="MSIP_Label_b81c0cdd-42e7-43ee-a207-27cba4148442_ContentBits">
    <vt:lpwstr>0</vt:lpwstr>
  </property>
</Properties>
</file>